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Work\Desktop\Golf Project\"/>
    </mc:Choice>
  </mc:AlternateContent>
  <xr:revisionPtr revIDLastSave="0" documentId="8_{4D9BB37D-4466-46DA-9221-B98D518E096D}" xr6:coauthVersionLast="47" xr6:coauthVersionMax="47" xr10:uidLastSave="{00000000-0000-0000-0000-000000000000}"/>
  <bookViews>
    <workbookView xWindow="45972" yWindow="8376" windowWidth="30936" windowHeight="16776" tabRatio="500" xr2:uid="{00000000-000D-0000-FFFF-FFFF00000000}"/>
  </bookViews>
  <sheets>
    <sheet name="My Rounds" sheetId="1" r:id="rId1"/>
    <sheet name="How this works" sheetId="2" r:id="rId2"/>
  </sheets>
  <definedNames>
    <definedName name="_xlnm.Print_Area" localSheetId="1">'How this works'!$A$1:$C$60</definedName>
    <definedName name="_xlnm.Print_Area" localSheetId="0">'My Rounds'!$A$1:$I$72</definedName>
    <definedName name="_xlnm.Print_Titles" localSheetId="0">'My Rounds'!$22:$22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Z272" i="1" l="1"/>
  <c r="Y272" i="1"/>
  <c r="S272" i="1"/>
  <c r="I272" i="1"/>
  <c r="H272" i="1"/>
  <c r="X272" i="1" s="1"/>
  <c r="F272" i="1"/>
  <c r="W272" i="1" s="1"/>
  <c r="A272" i="1"/>
  <c r="Z271" i="1"/>
  <c r="Y271" i="1"/>
  <c r="S271" i="1"/>
  <c r="I271" i="1"/>
  <c r="F271" i="1"/>
  <c r="H271" i="1" s="1"/>
  <c r="X271" i="1" s="1"/>
  <c r="A271" i="1"/>
  <c r="Z270" i="1"/>
  <c r="Y270" i="1"/>
  <c r="S270" i="1"/>
  <c r="I270" i="1"/>
  <c r="F270" i="1"/>
  <c r="W270" i="1" s="1"/>
  <c r="A270" i="1"/>
  <c r="Z269" i="1"/>
  <c r="Y269" i="1"/>
  <c r="S269" i="1"/>
  <c r="I269" i="1"/>
  <c r="F269" i="1"/>
  <c r="W269" i="1" s="1"/>
  <c r="A269" i="1"/>
  <c r="Z268" i="1"/>
  <c r="Y268" i="1"/>
  <c r="S268" i="1"/>
  <c r="I268" i="1"/>
  <c r="H268" i="1"/>
  <c r="X268" i="1" s="1"/>
  <c r="G268" i="1"/>
  <c r="F268" i="1"/>
  <c r="W268" i="1" s="1"/>
  <c r="A268" i="1"/>
  <c r="Z267" i="1"/>
  <c r="Y267" i="1"/>
  <c r="W267" i="1"/>
  <c r="S267" i="1"/>
  <c r="H267" i="1"/>
  <c r="X267" i="1" s="1"/>
  <c r="G267" i="1"/>
  <c r="F267" i="1"/>
  <c r="A267" i="1"/>
  <c r="I267" i="1" s="1"/>
  <c r="Z266" i="1"/>
  <c r="Y266" i="1"/>
  <c r="S266" i="1"/>
  <c r="F266" i="1"/>
  <c r="H266" i="1" s="1"/>
  <c r="X266" i="1" s="1"/>
  <c r="A266" i="1"/>
  <c r="I266" i="1" s="1"/>
  <c r="Z265" i="1"/>
  <c r="Y265" i="1"/>
  <c r="W265" i="1"/>
  <c r="S265" i="1"/>
  <c r="G265" i="1"/>
  <c r="F265" i="1"/>
  <c r="H265" i="1" s="1"/>
  <c r="X265" i="1" s="1"/>
  <c r="A265" i="1"/>
  <c r="I265" i="1" s="1"/>
  <c r="Z264" i="1"/>
  <c r="Y264" i="1"/>
  <c r="W264" i="1"/>
  <c r="S264" i="1"/>
  <c r="H264" i="1"/>
  <c r="X264" i="1" s="1"/>
  <c r="F264" i="1"/>
  <c r="G264" i="1" s="1"/>
  <c r="A264" i="1"/>
  <c r="I264" i="1" s="1"/>
  <c r="Z263" i="1"/>
  <c r="Y263" i="1"/>
  <c r="W263" i="1"/>
  <c r="S263" i="1"/>
  <c r="I263" i="1"/>
  <c r="H263" i="1"/>
  <c r="X263" i="1" s="1"/>
  <c r="F263" i="1"/>
  <c r="G263" i="1" s="1"/>
  <c r="A263" i="1"/>
  <c r="Z262" i="1"/>
  <c r="Y262" i="1"/>
  <c r="S262" i="1"/>
  <c r="H262" i="1"/>
  <c r="X262" i="1" s="1"/>
  <c r="F262" i="1"/>
  <c r="W262" i="1" s="1"/>
  <c r="A262" i="1"/>
  <c r="I262" i="1" s="1"/>
  <c r="Z261" i="1"/>
  <c r="Y261" i="1"/>
  <c r="S261" i="1"/>
  <c r="I261" i="1"/>
  <c r="G261" i="1"/>
  <c r="F261" i="1"/>
  <c r="W261" i="1" s="1"/>
  <c r="A261" i="1"/>
  <c r="Z260" i="1"/>
  <c r="Y260" i="1"/>
  <c r="S260" i="1"/>
  <c r="I260" i="1"/>
  <c r="G260" i="1"/>
  <c r="F260" i="1"/>
  <c r="W260" i="1" s="1"/>
  <c r="A260" i="1"/>
  <c r="Z259" i="1"/>
  <c r="Y259" i="1"/>
  <c r="S259" i="1"/>
  <c r="I259" i="1"/>
  <c r="F259" i="1"/>
  <c r="W259" i="1" s="1"/>
  <c r="A259" i="1"/>
  <c r="Z258" i="1"/>
  <c r="Y258" i="1"/>
  <c r="W258" i="1"/>
  <c r="S258" i="1"/>
  <c r="G258" i="1"/>
  <c r="F258" i="1"/>
  <c r="H258" i="1" s="1"/>
  <c r="X258" i="1" s="1"/>
  <c r="A258" i="1"/>
  <c r="I258" i="1" s="1"/>
  <c r="Z257" i="1"/>
  <c r="Y257" i="1"/>
  <c r="W257" i="1"/>
  <c r="S257" i="1"/>
  <c r="H257" i="1"/>
  <c r="X257" i="1" s="1"/>
  <c r="G257" i="1"/>
  <c r="F257" i="1"/>
  <c r="A257" i="1"/>
  <c r="I257" i="1" s="1"/>
  <c r="Z256" i="1"/>
  <c r="Y256" i="1"/>
  <c r="W256" i="1"/>
  <c r="S256" i="1"/>
  <c r="H256" i="1"/>
  <c r="X256" i="1" s="1"/>
  <c r="G256" i="1"/>
  <c r="F256" i="1"/>
  <c r="A256" i="1"/>
  <c r="I256" i="1" s="1"/>
  <c r="Z255" i="1"/>
  <c r="Y255" i="1"/>
  <c r="X255" i="1"/>
  <c r="W255" i="1"/>
  <c r="S255" i="1"/>
  <c r="I255" i="1"/>
  <c r="H255" i="1"/>
  <c r="F255" i="1"/>
  <c r="G255" i="1" s="1"/>
  <c r="A255" i="1"/>
  <c r="Z254" i="1"/>
  <c r="Y254" i="1"/>
  <c r="S254" i="1"/>
  <c r="I254" i="1"/>
  <c r="H254" i="1"/>
  <c r="X254" i="1" s="1"/>
  <c r="F254" i="1"/>
  <c r="W254" i="1" s="1"/>
  <c r="A254" i="1"/>
  <c r="Z253" i="1"/>
  <c r="Y253" i="1"/>
  <c r="S253" i="1"/>
  <c r="I253" i="1"/>
  <c r="G253" i="1"/>
  <c r="F253" i="1"/>
  <c r="W253" i="1" s="1"/>
  <c r="A253" i="1"/>
  <c r="Z252" i="1"/>
  <c r="Y252" i="1"/>
  <c r="S252" i="1"/>
  <c r="I252" i="1"/>
  <c r="G252" i="1"/>
  <c r="F252" i="1"/>
  <c r="W252" i="1" s="1"/>
  <c r="A252" i="1"/>
  <c r="Z251" i="1"/>
  <c r="Y251" i="1"/>
  <c r="S251" i="1"/>
  <c r="I251" i="1"/>
  <c r="G251" i="1"/>
  <c r="F251" i="1"/>
  <c r="W251" i="1" s="1"/>
  <c r="A251" i="1"/>
  <c r="Z250" i="1"/>
  <c r="Y250" i="1"/>
  <c r="W250" i="1"/>
  <c r="S250" i="1"/>
  <c r="G250" i="1"/>
  <c r="F250" i="1"/>
  <c r="H250" i="1" s="1"/>
  <c r="X250" i="1" s="1"/>
  <c r="A250" i="1"/>
  <c r="I250" i="1" s="1"/>
  <c r="Z249" i="1"/>
  <c r="Y249" i="1"/>
  <c r="W249" i="1"/>
  <c r="S249" i="1"/>
  <c r="H249" i="1"/>
  <c r="X249" i="1" s="1"/>
  <c r="G249" i="1"/>
  <c r="F249" i="1"/>
  <c r="A249" i="1"/>
  <c r="I249" i="1" s="1"/>
  <c r="Z248" i="1"/>
  <c r="Y248" i="1"/>
  <c r="W248" i="1"/>
  <c r="S248" i="1"/>
  <c r="H248" i="1"/>
  <c r="X248" i="1" s="1"/>
  <c r="G248" i="1"/>
  <c r="F248" i="1"/>
  <c r="A248" i="1"/>
  <c r="I248" i="1" s="1"/>
  <c r="Z247" i="1"/>
  <c r="Y247" i="1"/>
  <c r="W247" i="1"/>
  <c r="S247" i="1"/>
  <c r="I247" i="1"/>
  <c r="H247" i="1"/>
  <c r="X247" i="1" s="1"/>
  <c r="F247" i="1"/>
  <c r="G247" i="1" s="1"/>
  <c r="A247" i="1"/>
  <c r="Z246" i="1"/>
  <c r="Y246" i="1"/>
  <c r="S246" i="1"/>
  <c r="I246" i="1"/>
  <c r="H246" i="1"/>
  <c r="X246" i="1" s="1"/>
  <c r="F246" i="1"/>
  <c r="W246" i="1" s="1"/>
  <c r="A246" i="1"/>
  <c r="Z245" i="1"/>
  <c r="Y245" i="1"/>
  <c r="S245" i="1"/>
  <c r="I245" i="1"/>
  <c r="G245" i="1"/>
  <c r="F245" i="1"/>
  <c r="W245" i="1" s="1"/>
  <c r="A245" i="1"/>
  <c r="Z244" i="1"/>
  <c r="Y244" i="1"/>
  <c r="S244" i="1"/>
  <c r="I244" i="1"/>
  <c r="G244" i="1"/>
  <c r="F244" i="1"/>
  <c r="W244" i="1" s="1"/>
  <c r="A244" i="1"/>
  <c r="Z243" i="1"/>
  <c r="Y243" i="1"/>
  <c r="S243" i="1"/>
  <c r="G243" i="1"/>
  <c r="F243" i="1"/>
  <c r="W243" i="1" s="1"/>
  <c r="A243" i="1"/>
  <c r="I243" i="1" s="1"/>
  <c r="Z242" i="1"/>
  <c r="Y242" i="1"/>
  <c r="W242" i="1"/>
  <c r="S242" i="1"/>
  <c r="G242" i="1"/>
  <c r="F242" i="1"/>
  <c r="H242" i="1" s="1"/>
  <c r="X242" i="1" s="1"/>
  <c r="A242" i="1"/>
  <c r="I242" i="1" s="1"/>
  <c r="Z241" i="1"/>
  <c r="Y241" i="1"/>
  <c r="W241" i="1"/>
  <c r="S241" i="1"/>
  <c r="H241" i="1"/>
  <c r="X241" i="1" s="1"/>
  <c r="G241" i="1"/>
  <c r="F241" i="1"/>
  <c r="A241" i="1"/>
  <c r="I241" i="1" s="1"/>
  <c r="Z240" i="1"/>
  <c r="Y240" i="1"/>
  <c r="W240" i="1"/>
  <c r="S240" i="1"/>
  <c r="H240" i="1"/>
  <c r="X240" i="1" s="1"/>
  <c r="G240" i="1"/>
  <c r="F240" i="1"/>
  <c r="A240" i="1"/>
  <c r="I240" i="1" s="1"/>
  <c r="Z239" i="1"/>
  <c r="Y239" i="1"/>
  <c r="W239" i="1"/>
  <c r="S239" i="1"/>
  <c r="I239" i="1"/>
  <c r="H239" i="1"/>
  <c r="X239" i="1" s="1"/>
  <c r="F239" i="1"/>
  <c r="G239" i="1" s="1"/>
  <c r="A239" i="1"/>
  <c r="Z238" i="1"/>
  <c r="Y238" i="1"/>
  <c r="S238" i="1"/>
  <c r="I238" i="1"/>
  <c r="H238" i="1"/>
  <c r="X238" i="1" s="1"/>
  <c r="F238" i="1"/>
  <c r="W238" i="1" s="1"/>
  <c r="A238" i="1"/>
  <c r="Z237" i="1"/>
  <c r="Y237" i="1"/>
  <c r="S237" i="1"/>
  <c r="I237" i="1"/>
  <c r="F237" i="1"/>
  <c r="W237" i="1" s="1"/>
  <c r="A237" i="1"/>
  <c r="Z236" i="1"/>
  <c r="Y236" i="1"/>
  <c r="S236" i="1"/>
  <c r="I236" i="1"/>
  <c r="G236" i="1"/>
  <c r="F236" i="1"/>
  <c r="W236" i="1" s="1"/>
  <c r="A236" i="1"/>
  <c r="Z235" i="1"/>
  <c r="Y235" i="1"/>
  <c r="S235" i="1"/>
  <c r="G235" i="1"/>
  <c r="F235" i="1"/>
  <c r="W235" i="1" s="1"/>
  <c r="A235" i="1"/>
  <c r="I235" i="1" s="1"/>
  <c r="Z234" i="1"/>
  <c r="Y234" i="1"/>
  <c r="W234" i="1"/>
  <c r="S234" i="1"/>
  <c r="G234" i="1"/>
  <c r="F234" i="1"/>
  <c r="H234" i="1" s="1"/>
  <c r="X234" i="1" s="1"/>
  <c r="A234" i="1"/>
  <c r="I234" i="1" s="1"/>
  <c r="Z233" i="1"/>
  <c r="Y233" i="1"/>
  <c r="W233" i="1"/>
  <c r="S233" i="1"/>
  <c r="H233" i="1"/>
  <c r="X233" i="1" s="1"/>
  <c r="G233" i="1"/>
  <c r="F233" i="1"/>
  <c r="A233" i="1"/>
  <c r="I233" i="1" s="1"/>
  <c r="Z232" i="1"/>
  <c r="Y232" i="1"/>
  <c r="W232" i="1"/>
  <c r="S232" i="1"/>
  <c r="H232" i="1"/>
  <c r="X232" i="1" s="1"/>
  <c r="G232" i="1"/>
  <c r="F232" i="1"/>
  <c r="A232" i="1"/>
  <c r="I232" i="1" s="1"/>
  <c r="Z231" i="1"/>
  <c r="Y231" i="1"/>
  <c r="W231" i="1"/>
  <c r="S231" i="1"/>
  <c r="I231" i="1"/>
  <c r="H231" i="1"/>
  <c r="X231" i="1" s="1"/>
  <c r="F231" i="1"/>
  <c r="G231" i="1" s="1"/>
  <c r="A231" i="1"/>
  <c r="Z230" i="1"/>
  <c r="Y230" i="1"/>
  <c r="S230" i="1"/>
  <c r="I230" i="1"/>
  <c r="H230" i="1"/>
  <c r="X230" i="1" s="1"/>
  <c r="F230" i="1"/>
  <c r="W230" i="1" s="1"/>
  <c r="A230" i="1"/>
  <c r="Z229" i="1"/>
  <c r="Y229" i="1"/>
  <c r="S229" i="1"/>
  <c r="I229" i="1"/>
  <c r="F229" i="1"/>
  <c r="W229" i="1" s="1"/>
  <c r="A229" i="1"/>
  <c r="Z228" i="1"/>
  <c r="Y228" i="1"/>
  <c r="S228" i="1"/>
  <c r="I228" i="1"/>
  <c r="G228" i="1"/>
  <c r="F228" i="1"/>
  <c r="W228" i="1" s="1"/>
  <c r="A228" i="1"/>
  <c r="Z227" i="1"/>
  <c r="Y227" i="1"/>
  <c r="S227" i="1"/>
  <c r="G227" i="1"/>
  <c r="F227" i="1"/>
  <c r="W227" i="1" s="1"/>
  <c r="A227" i="1"/>
  <c r="I227" i="1" s="1"/>
  <c r="Z226" i="1"/>
  <c r="Y226" i="1"/>
  <c r="W226" i="1"/>
  <c r="S226" i="1"/>
  <c r="G226" i="1"/>
  <c r="F226" i="1"/>
  <c r="H226" i="1" s="1"/>
  <c r="X226" i="1" s="1"/>
  <c r="A226" i="1"/>
  <c r="I226" i="1" s="1"/>
  <c r="Z225" i="1"/>
  <c r="Y225" i="1"/>
  <c r="W225" i="1"/>
  <c r="S225" i="1"/>
  <c r="H225" i="1"/>
  <c r="X225" i="1" s="1"/>
  <c r="G225" i="1"/>
  <c r="F225" i="1"/>
  <c r="A225" i="1"/>
  <c r="I225" i="1" s="1"/>
  <c r="Z224" i="1"/>
  <c r="Y224" i="1"/>
  <c r="W224" i="1"/>
  <c r="S224" i="1"/>
  <c r="H224" i="1"/>
  <c r="X224" i="1" s="1"/>
  <c r="G224" i="1"/>
  <c r="F224" i="1"/>
  <c r="A224" i="1"/>
  <c r="I224" i="1" s="1"/>
  <c r="Z223" i="1"/>
  <c r="Y223" i="1"/>
  <c r="X223" i="1"/>
  <c r="W223" i="1"/>
  <c r="S223" i="1"/>
  <c r="I223" i="1"/>
  <c r="H223" i="1"/>
  <c r="F223" i="1"/>
  <c r="G223" i="1" s="1"/>
  <c r="A223" i="1"/>
  <c r="Z222" i="1"/>
  <c r="Y222" i="1"/>
  <c r="S222" i="1"/>
  <c r="I222" i="1"/>
  <c r="H222" i="1"/>
  <c r="X222" i="1" s="1"/>
  <c r="F222" i="1"/>
  <c r="W222" i="1" s="1"/>
  <c r="A222" i="1"/>
  <c r="Z221" i="1"/>
  <c r="Y221" i="1"/>
  <c r="S221" i="1"/>
  <c r="I221" i="1"/>
  <c r="F221" i="1"/>
  <c r="W221" i="1" s="1"/>
  <c r="A221" i="1"/>
  <c r="Z220" i="1"/>
  <c r="Y220" i="1"/>
  <c r="S220" i="1"/>
  <c r="I220" i="1"/>
  <c r="G220" i="1"/>
  <c r="F220" i="1"/>
  <c r="W220" i="1" s="1"/>
  <c r="A220" i="1"/>
  <c r="Z219" i="1"/>
  <c r="Y219" i="1"/>
  <c r="S219" i="1"/>
  <c r="G219" i="1"/>
  <c r="F219" i="1"/>
  <c r="W219" i="1" s="1"/>
  <c r="A219" i="1"/>
  <c r="I219" i="1" s="1"/>
  <c r="Z218" i="1"/>
  <c r="Y218" i="1"/>
  <c r="W218" i="1"/>
  <c r="S218" i="1"/>
  <c r="G218" i="1"/>
  <c r="F218" i="1"/>
  <c r="H218" i="1" s="1"/>
  <c r="X218" i="1" s="1"/>
  <c r="A218" i="1"/>
  <c r="I218" i="1" s="1"/>
  <c r="Z217" i="1"/>
  <c r="Y217" i="1"/>
  <c r="W217" i="1"/>
  <c r="S217" i="1"/>
  <c r="H217" i="1"/>
  <c r="X217" i="1" s="1"/>
  <c r="G217" i="1"/>
  <c r="F217" i="1"/>
  <c r="A217" i="1"/>
  <c r="I217" i="1" s="1"/>
  <c r="Z216" i="1"/>
  <c r="Y216" i="1"/>
  <c r="W216" i="1"/>
  <c r="S216" i="1"/>
  <c r="H216" i="1"/>
  <c r="X216" i="1" s="1"/>
  <c r="G216" i="1"/>
  <c r="F216" i="1"/>
  <c r="A216" i="1"/>
  <c r="I216" i="1" s="1"/>
  <c r="Z215" i="1"/>
  <c r="Y215" i="1"/>
  <c r="X215" i="1"/>
  <c r="W215" i="1"/>
  <c r="S215" i="1"/>
  <c r="I215" i="1"/>
  <c r="H215" i="1"/>
  <c r="F215" i="1"/>
  <c r="G215" i="1" s="1"/>
  <c r="A215" i="1"/>
  <c r="Z214" i="1"/>
  <c r="Y214" i="1"/>
  <c r="S214" i="1"/>
  <c r="I214" i="1"/>
  <c r="H214" i="1"/>
  <c r="X214" i="1" s="1"/>
  <c r="F214" i="1"/>
  <c r="W214" i="1" s="1"/>
  <c r="A214" i="1"/>
  <c r="Z213" i="1"/>
  <c r="Y213" i="1"/>
  <c r="S213" i="1"/>
  <c r="I213" i="1"/>
  <c r="F213" i="1"/>
  <c r="W213" i="1" s="1"/>
  <c r="A213" i="1"/>
  <c r="Z212" i="1"/>
  <c r="Y212" i="1"/>
  <c r="S212" i="1"/>
  <c r="I212" i="1"/>
  <c r="G212" i="1"/>
  <c r="F212" i="1"/>
  <c r="W212" i="1" s="1"/>
  <c r="A212" i="1"/>
  <c r="Z211" i="1"/>
  <c r="Y211" i="1"/>
  <c r="S211" i="1"/>
  <c r="G211" i="1"/>
  <c r="F211" i="1"/>
  <c r="W211" i="1" s="1"/>
  <c r="A211" i="1"/>
  <c r="I211" i="1" s="1"/>
  <c r="Z210" i="1"/>
  <c r="Y210" i="1"/>
  <c r="W210" i="1"/>
  <c r="S210" i="1"/>
  <c r="G210" i="1"/>
  <c r="F210" i="1"/>
  <c r="H210" i="1" s="1"/>
  <c r="X210" i="1" s="1"/>
  <c r="A210" i="1"/>
  <c r="I210" i="1" s="1"/>
  <c r="Z209" i="1"/>
  <c r="Y209" i="1"/>
  <c r="W209" i="1"/>
  <c r="S209" i="1"/>
  <c r="H209" i="1"/>
  <c r="X209" i="1" s="1"/>
  <c r="G209" i="1"/>
  <c r="F209" i="1"/>
  <c r="A209" i="1"/>
  <c r="I209" i="1" s="1"/>
  <c r="Z208" i="1"/>
  <c r="Y208" i="1"/>
  <c r="W208" i="1"/>
  <c r="S208" i="1"/>
  <c r="H208" i="1"/>
  <c r="X208" i="1" s="1"/>
  <c r="G208" i="1"/>
  <c r="F208" i="1"/>
  <c r="A208" i="1"/>
  <c r="I208" i="1" s="1"/>
  <c r="Z207" i="1"/>
  <c r="Y207" i="1"/>
  <c r="W207" i="1"/>
  <c r="S207" i="1"/>
  <c r="I207" i="1"/>
  <c r="H207" i="1"/>
  <c r="X207" i="1" s="1"/>
  <c r="F207" i="1"/>
  <c r="G207" i="1" s="1"/>
  <c r="A207" i="1"/>
  <c r="Z206" i="1"/>
  <c r="Y206" i="1"/>
  <c r="S206" i="1"/>
  <c r="I206" i="1"/>
  <c r="H206" i="1"/>
  <c r="X206" i="1" s="1"/>
  <c r="F206" i="1"/>
  <c r="W206" i="1" s="1"/>
  <c r="A206" i="1"/>
  <c r="Z205" i="1"/>
  <c r="Y205" i="1"/>
  <c r="S205" i="1"/>
  <c r="I205" i="1"/>
  <c r="F205" i="1"/>
  <c r="W205" i="1" s="1"/>
  <c r="A205" i="1"/>
  <c r="Z204" i="1"/>
  <c r="Y204" i="1"/>
  <c r="S204" i="1"/>
  <c r="I204" i="1"/>
  <c r="G204" i="1"/>
  <c r="F204" i="1"/>
  <c r="W204" i="1" s="1"/>
  <c r="A204" i="1"/>
  <c r="Z203" i="1"/>
  <c r="Y203" i="1"/>
  <c r="S203" i="1"/>
  <c r="G203" i="1"/>
  <c r="F203" i="1"/>
  <c r="W203" i="1" s="1"/>
  <c r="A203" i="1"/>
  <c r="I203" i="1" s="1"/>
  <c r="Z202" i="1"/>
  <c r="Y202" i="1"/>
  <c r="W202" i="1"/>
  <c r="S202" i="1"/>
  <c r="G202" i="1"/>
  <c r="F202" i="1"/>
  <c r="H202" i="1" s="1"/>
  <c r="X202" i="1" s="1"/>
  <c r="A202" i="1"/>
  <c r="I202" i="1" s="1"/>
  <c r="Z201" i="1"/>
  <c r="Y201" i="1"/>
  <c r="W201" i="1"/>
  <c r="S201" i="1"/>
  <c r="H201" i="1"/>
  <c r="X201" i="1" s="1"/>
  <c r="G201" i="1"/>
  <c r="F201" i="1"/>
  <c r="A201" i="1"/>
  <c r="I201" i="1" s="1"/>
  <c r="Z200" i="1"/>
  <c r="Y200" i="1"/>
  <c r="W200" i="1"/>
  <c r="S200" i="1"/>
  <c r="H200" i="1"/>
  <c r="X200" i="1" s="1"/>
  <c r="G200" i="1"/>
  <c r="F200" i="1"/>
  <c r="A200" i="1"/>
  <c r="I200" i="1" s="1"/>
  <c r="Z199" i="1"/>
  <c r="Y199" i="1"/>
  <c r="X199" i="1"/>
  <c r="W199" i="1"/>
  <c r="S199" i="1"/>
  <c r="I199" i="1"/>
  <c r="H199" i="1"/>
  <c r="F199" i="1"/>
  <c r="G199" i="1" s="1"/>
  <c r="A199" i="1"/>
  <c r="Z198" i="1"/>
  <c r="Y198" i="1"/>
  <c r="S198" i="1"/>
  <c r="I198" i="1"/>
  <c r="H198" i="1"/>
  <c r="X198" i="1" s="1"/>
  <c r="F198" i="1"/>
  <c r="W198" i="1" s="1"/>
  <c r="A198" i="1"/>
  <c r="Z197" i="1"/>
  <c r="Y197" i="1"/>
  <c r="S197" i="1"/>
  <c r="I197" i="1"/>
  <c r="F197" i="1"/>
  <c r="W197" i="1" s="1"/>
  <c r="A197" i="1"/>
  <c r="Z196" i="1"/>
  <c r="Y196" i="1"/>
  <c r="S196" i="1"/>
  <c r="I196" i="1"/>
  <c r="G196" i="1"/>
  <c r="F196" i="1"/>
  <c r="W196" i="1" s="1"/>
  <c r="A196" i="1"/>
  <c r="Z195" i="1"/>
  <c r="Y195" i="1"/>
  <c r="S195" i="1"/>
  <c r="I195" i="1"/>
  <c r="G195" i="1"/>
  <c r="F195" i="1"/>
  <c r="W195" i="1" s="1"/>
  <c r="A195" i="1"/>
  <c r="Z194" i="1"/>
  <c r="Y194" i="1"/>
  <c r="W194" i="1"/>
  <c r="S194" i="1"/>
  <c r="G194" i="1"/>
  <c r="F194" i="1"/>
  <c r="H194" i="1" s="1"/>
  <c r="X194" i="1" s="1"/>
  <c r="A194" i="1"/>
  <c r="I194" i="1" s="1"/>
  <c r="Z193" i="1"/>
  <c r="Y193" i="1"/>
  <c r="W193" i="1"/>
  <c r="S193" i="1"/>
  <c r="H193" i="1"/>
  <c r="X193" i="1" s="1"/>
  <c r="G193" i="1"/>
  <c r="F193" i="1"/>
  <c r="A193" i="1"/>
  <c r="I193" i="1" s="1"/>
  <c r="Z192" i="1"/>
  <c r="Y192" i="1"/>
  <c r="W192" i="1"/>
  <c r="S192" i="1"/>
  <c r="H192" i="1"/>
  <c r="X192" i="1" s="1"/>
  <c r="G192" i="1"/>
  <c r="F192" i="1"/>
  <c r="A192" i="1"/>
  <c r="I192" i="1" s="1"/>
  <c r="Z191" i="1"/>
  <c r="Y191" i="1"/>
  <c r="X191" i="1"/>
  <c r="W191" i="1"/>
  <c r="S191" i="1"/>
  <c r="I191" i="1"/>
  <c r="H191" i="1"/>
  <c r="G191" i="1"/>
  <c r="F191" i="1"/>
  <c r="A191" i="1"/>
  <c r="Z190" i="1"/>
  <c r="Y190" i="1"/>
  <c r="S190" i="1"/>
  <c r="I190" i="1"/>
  <c r="H190" i="1"/>
  <c r="X190" i="1" s="1"/>
  <c r="F190" i="1"/>
  <c r="W190" i="1" s="1"/>
  <c r="A190" i="1"/>
  <c r="Z189" i="1"/>
  <c r="Y189" i="1"/>
  <c r="S189" i="1"/>
  <c r="I189" i="1"/>
  <c r="F189" i="1"/>
  <c r="W189" i="1" s="1"/>
  <c r="A189" i="1"/>
  <c r="Z188" i="1"/>
  <c r="Y188" i="1"/>
  <c r="S188" i="1"/>
  <c r="I188" i="1"/>
  <c r="G188" i="1"/>
  <c r="F188" i="1"/>
  <c r="W188" i="1" s="1"/>
  <c r="A188" i="1"/>
  <c r="Z187" i="1"/>
  <c r="Y187" i="1"/>
  <c r="S187" i="1"/>
  <c r="I187" i="1"/>
  <c r="G187" i="1"/>
  <c r="F187" i="1"/>
  <c r="W187" i="1" s="1"/>
  <c r="A187" i="1"/>
  <c r="Z186" i="1"/>
  <c r="Y186" i="1"/>
  <c r="W186" i="1"/>
  <c r="S186" i="1"/>
  <c r="G186" i="1"/>
  <c r="F186" i="1"/>
  <c r="H186" i="1" s="1"/>
  <c r="X186" i="1" s="1"/>
  <c r="A186" i="1"/>
  <c r="I186" i="1" s="1"/>
  <c r="Z185" i="1"/>
  <c r="Y185" i="1"/>
  <c r="W185" i="1"/>
  <c r="S185" i="1"/>
  <c r="H185" i="1"/>
  <c r="X185" i="1" s="1"/>
  <c r="G185" i="1"/>
  <c r="F185" i="1"/>
  <c r="A185" i="1"/>
  <c r="I185" i="1" s="1"/>
  <c r="Z184" i="1"/>
  <c r="Y184" i="1"/>
  <c r="W184" i="1"/>
  <c r="S184" i="1"/>
  <c r="H184" i="1"/>
  <c r="X184" i="1" s="1"/>
  <c r="G184" i="1"/>
  <c r="F184" i="1"/>
  <c r="A184" i="1"/>
  <c r="I184" i="1" s="1"/>
  <c r="Z183" i="1"/>
  <c r="Y183" i="1"/>
  <c r="X183" i="1"/>
  <c r="W183" i="1"/>
  <c r="S183" i="1"/>
  <c r="I183" i="1"/>
  <c r="H183" i="1"/>
  <c r="G183" i="1"/>
  <c r="F183" i="1"/>
  <c r="A183" i="1"/>
  <c r="Z182" i="1"/>
  <c r="Y182" i="1"/>
  <c r="S182" i="1"/>
  <c r="I182" i="1"/>
  <c r="H182" i="1"/>
  <c r="X182" i="1" s="1"/>
  <c r="F182" i="1"/>
  <c r="W182" i="1" s="1"/>
  <c r="A182" i="1"/>
  <c r="Z181" i="1"/>
  <c r="Y181" i="1"/>
  <c r="S181" i="1"/>
  <c r="I181" i="1"/>
  <c r="F181" i="1"/>
  <c r="W181" i="1" s="1"/>
  <c r="A181" i="1"/>
  <c r="Z180" i="1"/>
  <c r="Y180" i="1"/>
  <c r="S180" i="1"/>
  <c r="I180" i="1"/>
  <c r="G180" i="1"/>
  <c r="F180" i="1"/>
  <c r="W180" i="1" s="1"/>
  <c r="A180" i="1"/>
  <c r="Z179" i="1"/>
  <c r="Y179" i="1"/>
  <c r="S179" i="1"/>
  <c r="I179" i="1"/>
  <c r="G179" i="1"/>
  <c r="F179" i="1"/>
  <c r="W179" i="1" s="1"/>
  <c r="A179" i="1"/>
  <c r="Z178" i="1"/>
  <c r="Y178" i="1"/>
  <c r="W178" i="1"/>
  <c r="S178" i="1"/>
  <c r="G178" i="1"/>
  <c r="F178" i="1"/>
  <c r="H178" i="1" s="1"/>
  <c r="X178" i="1" s="1"/>
  <c r="A178" i="1"/>
  <c r="I178" i="1" s="1"/>
  <c r="Z177" i="1"/>
  <c r="Y177" i="1"/>
  <c r="W177" i="1"/>
  <c r="S177" i="1"/>
  <c r="H177" i="1"/>
  <c r="X177" i="1" s="1"/>
  <c r="G177" i="1"/>
  <c r="F177" i="1"/>
  <c r="A177" i="1"/>
  <c r="I177" i="1" s="1"/>
  <c r="Z176" i="1"/>
  <c r="Y176" i="1"/>
  <c r="W176" i="1"/>
  <c r="S176" i="1"/>
  <c r="H176" i="1"/>
  <c r="X176" i="1" s="1"/>
  <c r="G176" i="1"/>
  <c r="F176" i="1"/>
  <c r="A176" i="1"/>
  <c r="I176" i="1" s="1"/>
  <c r="Z175" i="1"/>
  <c r="Y175" i="1"/>
  <c r="W175" i="1"/>
  <c r="S175" i="1"/>
  <c r="I175" i="1"/>
  <c r="H175" i="1"/>
  <c r="X175" i="1" s="1"/>
  <c r="G175" i="1"/>
  <c r="F175" i="1"/>
  <c r="A175" i="1"/>
  <c r="Z174" i="1"/>
  <c r="Y174" i="1"/>
  <c r="S174" i="1"/>
  <c r="I174" i="1"/>
  <c r="F174" i="1"/>
  <c r="W174" i="1" s="1"/>
  <c r="A174" i="1"/>
  <c r="Z173" i="1"/>
  <c r="Y173" i="1"/>
  <c r="S173" i="1"/>
  <c r="I173" i="1"/>
  <c r="F173" i="1"/>
  <c r="W173" i="1" s="1"/>
  <c r="A173" i="1"/>
  <c r="Z172" i="1"/>
  <c r="Y172" i="1"/>
  <c r="S172" i="1"/>
  <c r="I172" i="1"/>
  <c r="G172" i="1"/>
  <c r="F172" i="1"/>
  <c r="W172" i="1" s="1"/>
  <c r="A172" i="1"/>
  <c r="Z171" i="1"/>
  <c r="Y171" i="1"/>
  <c r="S171" i="1"/>
  <c r="I171" i="1"/>
  <c r="G171" i="1"/>
  <c r="F171" i="1"/>
  <c r="W171" i="1" s="1"/>
  <c r="A171" i="1"/>
  <c r="Z170" i="1"/>
  <c r="Y170" i="1"/>
  <c r="W170" i="1"/>
  <c r="S170" i="1"/>
  <c r="G170" i="1"/>
  <c r="F170" i="1"/>
  <c r="H170" i="1" s="1"/>
  <c r="X170" i="1" s="1"/>
  <c r="A170" i="1"/>
  <c r="I170" i="1" s="1"/>
  <c r="Z169" i="1"/>
  <c r="Y169" i="1"/>
  <c r="W169" i="1"/>
  <c r="S169" i="1"/>
  <c r="H169" i="1"/>
  <c r="X169" i="1" s="1"/>
  <c r="G169" i="1"/>
  <c r="F169" i="1"/>
  <c r="A169" i="1"/>
  <c r="I169" i="1" s="1"/>
  <c r="Z168" i="1"/>
  <c r="Y168" i="1"/>
  <c r="W168" i="1"/>
  <c r="S168" i="1"/>
  <c r="H168" i="1"/>
  <c r="X168" i="1" s="1"/>
  <c r="G168" i="1"/>
  <c r="F168" i="1"/>
  <c r="A168" i="1"/>
  <c r="I168" i="1" s="1"/>
  <c r="Z167" i="1"/>
  <c r="Y167" i="1"/>
  <c r="W167" i="1"/>
  <c r="S167" i="1"/>
  <c r="I167" i="1"/>
  <c r="H167" i="1"/>
  <c r="X167" i="1" s="1"/>
  <c r="G167" i="1"/>
  <c r="F167" i="1"/>
  <c r="A167" i="1"/>
  <c r="Z166" i="1"/>
  <c r="Y166" i="1"/>
  <c r="S166" i="1"/>
  <c r="I166" i="1"/>
  <c r="F166" i="1"/>
  <c r="W166" i="1" s="1"/>
  <c r="A166" i="1"/>
  <c r="Z165" i="1"/>
  <c r="Y165" i="1"/>
  <c r="S165" i="1"/>
  <c r="I165" i="1"/>
  <c r="F165" i="1"/>
  <c r="W165" i="1" s="1"/>
  <c r="A165" i="1"/>
  <c r="Z164" i="1"/>
  <c r="Y164" i="1"/>
  <c r="S164" i="1"/>
  <c r="I164" i="1"/>
  <c r="G164" i="1"/>
  <c r="F164" i="1"/>
  <c r="W164" i="1" s="1"/>
  <c r="A164" i="1"/>
  <c r="Z163" i="1"/>
  <c r="Y163" i="1"/>
  <c r="S163" i="1"/>
  <c r="I163" i="1"/>
  <c r="G163" i="1"/>
  <c r="F163" i="1"/>
  <c r="W163" i="1" s="1"/>
  <c r="A163" i="1"/>
  <c r="Z162" i="1"/>
  <c r="Y162" i="1"/>
  <c r="W162" i="1"/>
  <c r="S162" i="1"/>
  <c r="G162" i="1"/>
  <c r="F162" i="1"/>
  <c r="H162" i="1" s="1"/>
  <c r="X162" i="1" s="1"/>
  <c r="A162" i="1"/>
  <c r="I162" i="1" s="1"/>
  <c r="Z161" i="1"/>
  <c r="Y161" i="1"/>
  <c r="W161" i="1"/>
  <c r="S161" i="1"/>
  <c r="H161" i="1"/>
  <c r="X161" i="1" s="1"/>
  <c r="G161" i="1"/>
  <c r="F161" i="1"/>
  <c r="A161" i="1"/>
  <c r="I161" i="1" s="1"/>
  <c r="Z160" i="1"/>
  <c r="Y160" i="1"/>
  <c r="W160" i="1"/>
  <c r="S160" i="1"/>
  <c r="H160" i="1"/>
  <c r="X160" i="1" s="1"/>
  <c r="G160" i="1"/>
  <c r="F160" i="1"/>
  <c r="A160" i="1"/>
  <c r="I160" i="1" s="1"/>
  <c r="Z159" i="1"/>
  <c r="Y159" i="1"/>
  <c r="X159" i="1"/>
  <c r="W159" i="1"/>
  <c r="S159" i="1"/>
  <c r="I159" i="1"/>
  <c r="H159" i="1"/>
  <c r="G159" i="1"/>
  <c r="F159" i="1"/>
  <c r="A159" i="1"/>
  <c r="Z158" i="1"/>
  <c r="Y158" i="1"/>
  <c r="S158" i="1"/>
  <c r="I158" i="1"/>
  <c r="F158" i="1"/>
  <c r="W158" i="1" s="1"/>
  <c r="A158" i="1"/>
  <c r="Z157" i="1"/>
  <c r="Y157" i="1"/>
  <c r="S157" i="1"/>
  <c r="I157" i="1"/>
  <c r="F157" i="1"/>
  <c r="W157" i="1" s="1"/>
  <c r="A157" i="1"/>
  <c r="Z156" i="1"/>
  <c r="Y156" i="1"/>
  <c r="S156" i="1"/>
  <c r="I156" i="1"/>
  <c r="G156" i="1"/>
  <c r="F156" i="1"/>
  <c r="W156" i="1" s="1"/>
  <c r="A156" i="1"/>
  <c r="Z155" i="1"/>
  <c r="Y155" i="1"/>
  <c r="S155" i="1"/>
  <c r="I155" i="1"/>
  <c r="G155" i="1"/>
  <c r="F155" i="1"/>
  <c r="W155" i="1" s="1"/>
  <c r="A155" i="1"/>
  <c r="Z154" i="1"/>
  <c r="Y154" i="1"/>
  <c r="W154" i="1"/>
  <c r="S154" i="1"/>
  <c r="G154" i="1"/>
  <c r="F154" i="1"/>
  <c r="H154" i="1" s="1"/>
  <c r="X154" i="1" s="1"/>
  <c r="A154" i="1"/>
  <c r="I154" i="1" s="1"/>
  <c r="Z153" i="1"/>
  <c r="Y153" i="1"/>
  <c r="W153" i="1"/>
  <c r="S153" i="1"/>
  <c r="H153" i="1"/>
  <c r="X153" i="1" s="1"/>
  <c r="G153" i="1"/>
  <c r="F153" i="1"/>
  <c r="A153" i="1"/>
  <c r="I153" i="1" s="1"/>
  <c r="Z152" i="1"/>
  <c r="Y152" i="1"/>
  <c r="W152" i="1"/>
  <c r="S152" i="1"/>
  <c r="H152" i="1"/>
  <c r="X152" i="1" s="1"/>
  <c r="G152" i="1"/>
  <c r="F152" i="1"/>
  <c r="A152" i="1"/>
  <c r="I152" i="1" s="1"/>
  <c r="Z151" i="1"/>
  <c r="Y151" i="1"/>
  <c r="W151" i="1"/>
  <c r="S151" i="1"/>
  <c r="I151" i="1"/>
  <c r="H151" i="1"/>
  <c r="X151" i="1" s="1"/>
  <c r="G151" i="1"/>
  <c r="F151" i="1"/>
  <c r="A151" i="1"/>
  <c r="Z150" i="1"/>
  <c r="Y150" i="1"/>
  <c r="S150" i="1"/>
  <c r="I150" i="1"/>
  <c r="F150" i="1"/>
  <c r="W150" i="1" s="1"/>
  <c r="A150" i="1"/>
  <c r="Z149" i="1"/>
  <c r="Y149" i="1"/>
  <c r="S149" i="1"/>
  <c r="I149" i="1"/>
  <c r="F149" i="1"/>
  <c r="W149" i="1" s="1"/>
  <c r="A149" i="1"/>
  <c r="Z148" i="1"/>
  <c r="Y148" i="1"/>
  <c r="S148" i="1"/>
  <c r="I148" i="1"/>
  <c r="G148" i="1"/>
  <c r="F148" i="1"/>
  <c r="W148" i="1" s="1"/>
  <c r="A148" i="1"/>
  <c r="Z147" i="1"/>
  <c r="Y147" i="1"/>
  <c r="S147" i="1"/>
  <c r="I147" i="1"/>
  <c r="G147" i="1"/>
  <c r="F147" i="1"/>
  <c r="W147" i="1" s="1"/>
  <c r="A147" i="1"/>
  <c r="Z146" i="1"/>
  <c r="Y146" i="1"/>
  <c r="W146" i="1"/>
  <c r="S146" i="1"/>
  <c r="G146" i="1"/>
  <c r="F146" i="1"/>
  <c r="H146" i="1" s="1"/>
  <c r="X146" i="1" s="1"/>
  <c r="A146" i="1"/>
  <c r="I146" i="1" s="1"/>
  <c r="Z145" i="1"/>
  <c r="Y145" i="1"/>
  <c r="W145" i="1"/>
  <c r="S145" i="1"/>
  <c r="H145" i="1"/>
  <c r="X145" i="1" s="1"/>
  <c r="G145" i="1"/>
  <c r="F145" i="1"/>
  <c r="A145" i="1"/>
  <c r="I145" i="1" s="1"/>
  <c r="Z144" i="1"/>
  <c r="Y144" i="1"/>
  <c r="W144" i="1"/>
  <c r="S144" i="1"/>
  <c r="H144" i="1"/>
  <c r="X144" i="1" s="1"/>
  <c r="G144" i="1"/>
  <c r="F144" i="1"/>
  <c r="A144" i="1"/>
  <c r="I144" i="1" s="1"/>
  <c r="Z143" i="1"/>
  <c r="Y143" i="1"/>
  <c r="W143" i="1"/>
  <c r="S143" i="1"/>
  <c r="I143" i="1"/>
  <c r="H143" i="1"/>
  <c r="X143" i="1" s="1"/>
  <c r="G143" i="1"/>
  <c r="F143" i="1"/>
  <c r="A143" i="1"/>
  <c r="Z142" i="1"/>
  <c r="Y142" i="1"/>
  <c r="S142" i="1"/>
  <c r="I142" i="1"/>
  <c r="F142" i="1"/>
  <c r="A142" i="1"/>
  <c r="Z141" i="1"/>
  <c r="Y141" i="1"/>
  <c r="S141" i="1"/>
  <c r="I141" i="1"/>
  <c r="F141" i="1"/>
  <c r="W141" i="1" s="1"/>
  <c r="A141" i="1"/>
  <c r="Z140" i="1"/>
  <c r="Y140" i="1"/>
  <c r="S140" i="1"/>
  <c r="I140" i="1"/>
  <c r="G140" i="1"/>
  <c r="F140" i="1"/>
  <c r="W140" i="1" s="1"/>
  <c r="A140" i="1"/>
  <c r="Z139" i="1"/>
  <c r="Y139" i="1"/>
  <c r="S139" i="1"/>
  <c r="I139" i="1"/>
  <c r="F139" i="1"/>
  <c r="A139" i="1"/>
  <c r="Z138" i="1"/>
  <c r="Y138" i="1"/>
  <c r="W138" i="1"/>
  <c r="S138" i="1"/>
  <c r="G138" i="1"/>
  <c r="F138" i="1"/>
  <c r="H138" i="1" s="1"/>
  <c r="X138" i="1" s="1"/>
  <c r="A138" i="1"/>
  <c r="I138" i="1" s="1"/>
  <c r="Z137" i="1"/>
  <c r="Y137" i="1"/>
  <c r="W137" i="1"/>
  <c r="S137" i="1"/>
  <c r="H137" i="1"/>
  <c r="X137" i="1" s="1"/>
  <c r="G137" i="1"/>
  <c r="F137" i="1"/>
  <c r="A137" i="1"/>
  <c r="I137" i="1" s="1"/>
  <c r="Z136" i="1"/>
  <c r="Y136" i="1"/>
  <c r="W136" i="1"/>
  <c r="S136" i="1"/>
  <c r="H136" i="1"/>
  <c r="X136" i="1" s="1"/>
  <c r="G136" i="1"/>
  <c r="F136" i="1"/>
  <c r="A136" i="1"/>
  <c r="I136" i="1" s="1"/>
  <c r="Z135" i="1"/>
  <c r="Y135" i="1"/>
  <c r="W135" i="1"/>
  <c r="S135" i="1"/>
  <c r="I135" i="1"/>
  <c r="H135" i="1"/>
  <c r="X135" i="1" s="1"/>
  <c r="G135" i="1"/>
  <c r="F135" i="1"/>
  <c r="A135" i="1"/>
  <c r="Z134" i="1"/>
  <c r="Y134" i="1"/>
  <c r="S134" i="1"/>
  <c r="H134" i="1"/>
  <c r="X134" i="1" s="1"/>
  <c r="F134" i="1"/>
  <c r="A134" i="1"/>
  <c r="I134" i="1" s="1"/>
  <c r="Z133" i="1"/>
  <c r="Y133" i="1"/>
  <c r="S133" i="1"/>
  <c r="I133" i="1"/>
  <c r="F133" i="1"/>
  <c r="A133" i="1"/>
  <c r="Z132" i="1"/>
  <c r="Y132" i="1"/>
  <c r="S132" i="1"/>
  <c r="I132" i="1"/>
  <c r="F132" i="1"/>
  <c r="A132" i="1"/>
  <c r="Z131" i="1"/>
  <c r="Y131" i="1"/>
  <c r="S131" i="1"/>
  <c r="I131" i="1"/>
  <c r="F131" i="1"/>
  <c r="A131" i="1"/>
  <c r="Z130" i="1"/>
  <c r="Y130" i="1"/>
  <c r="W130" i="1"/>
  <c r="S130" i="1"/>
  <c r="G130" i="1"/>
  <c r="F130" i="1"/>
  <c r="H130" i="1" s="1"/>
  <c r="X130" i="1" s="1"/>
  <c r="A130" i="1"/>
  <c r="I130" i="1" s="1"/>
  <c r="Z129" i="1"/>
  <c r="Y129" i="1"/>
  <c r="W129" i="1"/>
  <c r="S129" i="1"/>
  <c r="H129" i="1"/>
  <c r="X129" i="1" s="1"/>
  <c r="G129" i="1"/>
  <c r="F129" i="1"/>
  <c r="A129" i="1"/>
  <c r="I129" i="1" s="1"/>
  <c r="Z128" i="1"/>
  <c r="Y128" i="1"/>
  <c r="W128" i="1"/>
  <c r="S128" i="1"/>
  <c r="H128" i="1"/>
  <c r="X128" i="1" s="1"/>
  <c r="G128" i="1"/>
  <c r="F128" i="1"/>
  <c r="A128" i="1"/>
  <c r="I128" i="1" s="1"/>
  <c r="Z127" i="1"/>
  <c r="Y127" i="1"/>
  <c r="W127" i="1"/>
  <c r="S127" i="1"/>
  <c r="I127" i="1"/>
  <c r="H127" i="1"/>
  <c r="X127" i="1" s="1"/>
  <c r="G127" i="1"/>
  <c r="F127" i="1"/>
  <c r="A127" i="1"/>
  <c r="Z126" i="1"/>
  <c r="Y126" i="1"/>
  <c r="S126" i="1"/>
  <c r="I126" i="1"/>
  <c r="F126" i="1"/>
  <c r="A126" i="1"/>
  <c r="Z125" i="1"/>
  <c r="Y125" i="1"/>
  <c r="S125" i="1"/>
  <c r="I125" i="1"/>
  <c r="F125" i="1"/>
  <c r="A125" i="1"/>
  <c r="Z124" i="1"/>
  <c r="Y124" i="1"/>
  <c r="S124" i="1"/>
  <c r="I124" i="1"/>
  <c r="G124" i="1"/>
  <c r="F124" i="1"/>
  <c r="A124" i="1"/>
  <c r="Z123" i="1"/>
  <c r="Y123" i="1"/>
  <c r="S123" i="1"/>
  <c r="I123" i="1"/>
  <c r="G123" i="1"/>
  <c r="F123" i="1"/>
  <c r="A123" i="1"/>
  <c r="Z122" i="1"/>
  <c r="Y122" i="1"/>
  <c r="W122" i="1"/>
  <c r="S122" i="1"/>
  <c r="G122" i="1"/>
  <c r="F122" i="1"/>
  <c r="H122" i="1" s="1"/>
  <c r="X122" i="1" s="1"/>
  <c r="A122" i="1"/>
  <c r="I122" i="1" s="1"/>
  <c r="Z121" i="1"/>
  <c r="Y121" i="1"/>
  <c r="S121" i="1"/>
  <c r="F121" i="1"/>
  <c r="G121" i="1" s="1"/>
  <c r="A121" i="1"/>
  <c r="I121" i="1" s="1"/>
  <c r="Z120" i="1"/>
  <c r="Y120" i="1"/>
  <c r="W120" i="1"/>
  <c r="S120" i="1"/>
  <c r="H120" i="1"/>
  <c r="X120" i="1" s="1"/>
  <c r="G120" i="1"/>
  <c r="F120" i="1"/>
  <c r="A120" i="1"/>
  <c r="I120" i="1" s="1"/>
  <c r="Z119" i="1"/>
  <c r="Y119" i="1"/>
  <c r="W119" i="1"/>
  <c r="S119" i="1"/>
  <c r="I119" i="1"/>
  <c r="H119" i="1"/>
  <c r="X119" i="1" s="1"/>
  <c r="G119" i="1"/>
  <c r="F119" i="1"/>
  <c r="A119" i="1"/>
  <c r="Z118" i="1"/>
  <c r="Y118" i="1"/>
  <c r="S118" i="1"/>
  <c r="H118" i="1"/>
  <c r="X118" i="1" s="1"/>
  <c r="F118" i="1"/>
  <c r="A118" i="1"/>
  <c r="I118" i="1" s="1"/>
  <c r="Z117" i="1"/>
  <c r="Y117" i="1"/>
  <c r="S117" i="1"/>
  <c r="I117" i="1"/>
  <c r="F117" i="1"/>
  <c r="A117" i="1"/>
  <c r="Z116" i="1"/>
  <c r="Y116" i="1"/>
  <c r="S116" i="1"/>
  <c r="I116" i="1"/>
  <c r="G116" i="1"/>
  <c r="F116" i="1"/>
  <c r="W116" i="1" s="1"/>
  <c r="A116" i="1"/>
  <c r="Z115" i="1"/>
  <c r="Y115" i="1"/>
  <c r="S115" i="1"/>
  <c r="I115" i="1"/>
  <c r="G115" i="1"/>
  <c r="F115" i="1"/>
  <c r="A115" i="1"/>
  <c r="Z114" i="1"/>
  <c r="Y114" i="1"/>
  <c r="W114" i="1"/>
  <c r="S114" i="1"/>
  <c r="G114" i="1"/>
  <c r="F114" i="1"/>
  <c r="H114" i="1" s="1"/>
  <c r="X114" i="1" s="1"/>
  <c r="A114" i="1"/>
  <c r="I114" i="1" s="1"/>
  <c r="Z113" i="1"/>
  <c r="Y113" i="1"/>
  <c r="W113" i="1"/>
  <c r="S113" i="1"/>
  <c r="H113" i="1"/>
  <c r="X113" i="1" s="1"/>
  <c r="G113" i="1"/>
  <c r="F113" i="1"/>
  <c r="A113" i="1"/>
  <c r="I113" i="1" s="1"/>
  <c r="Z112" i="1"/>
  <c r="Y112" i="1"/>
  <c r="W112" i="1"/>
  <c r="S112" i="1"/>
  <c r="H112" i="1"/>
  <c r="X112" i="1" s="1"/>
  <c r="G112" i="1"/>
  <c r="F112" i="1"/>
  <c r="A112" i="1"/>
  <c r="I112" i="1" s="1"/>
  <c r="Z111" i="1"/>
  <c r="Y111" i="1"/>
  <c r="W111" i="1"/>
  <c r="S111" i="1"/>
  <c r="I111" i="1"/>
  <c r="H111" i="1"/>
  <c r="X111" i="1" s="1"/>
  <c r="G111" i="1"/>
  <c r="F111" i="1"/>
  <c r="A111" i="1"/>
  <c r="Z110" i="1"/>
  <c r="Y110" i="1"/>
  <c r="S110" i="1"/>
  <c r="I110" i="1"/>
  <c r="H110" i="1"/>
  <c r="X110" i="1" s="1"/>
  <c r="F110" i="1"/>
  <c r="G110" i="1" s="1"/>
  <c r="A110" i="1"/>
  <c r="Z109" i="1"/>
  <c r="Y109" i="1"/>
  <c r="S109" i="1"/>
  <c r="I109" i="1"/>
  <c r="H109" i="1"/>
  <c r="X109" i="1" s="1"/>
  <c r="F109" i="1"/>
  <c r="A109" i="1"/>
  <c r="Z108" i="1"/>
  <c r="Y108" i="1"/>
  <c r="S108" i="1"/>
  <c r="I108" i="1"/>
  <c r="H108" i="1"/>
  <c r="X108" i="1" s="1"/>
  <c r="G108" i="1"/>
  <c r="F108" i="1"/>
  <c r="W108" i="1" s="1"/>
  <c r="A108" i="1"/>
  <c r="Z107" i="1"/>
  <c r="Y107" i="1"/>
  <c r="S107" i="1"/>
  <c r="I107" i="1"/>
  <c r="G107" i="1"/>
  <c r="F107" i="1"/>
  <c r="A107" i="1"/>
  <c r="Z106" i="1"/>
  <c r="Y106" i="1"/>
  <c r="X106" i="1"/>
  <c r="W106" i="1"/>
  <c r="S106" i="1"/>
  <c r="G106" i="1"/>
  <c r="F106" i="1"/>
  <c r="H106" i="1" s="1"/>
  <c r="A106" i="1"/>
  <c r="I106" i="1" s="1"/>
  <c r="Z105" i="1"/>
  <c r="Y105" i="1"/>
  <c r="S105" i="1"/>
  <c r="H105" i="1"/>
  <c r="X105" i="1" s="1"/>
  <c r="G105" i="1"/>
  <c r="F105" i="1"/>
  <c r="W105" i="1" s="1"/>
  <c r="A105" i="1"/>
  <c r="I105" i="1" s="1"/>
  <c r="Z104" i="1"/>
  <c r="Y104" i="1"/>
  <c r="W104" i="1"/>
  <c r="S104" i="1"/>
  <c r="H104" i="1"/>
  <c r="X104" i="1" s="1"/>
  <c r="G104" i="1"/>
  <c r="F104" i="1"/>
  <c r="A104" i="1"/>
  <c r="I104" i="1" s="1"/>
  <c r="Z103" i="1"/>
  <c r="Y103" i="1"/>
  <c r="W103" i="1"/>
  <c r="S103" i="1"/>
  <c r="I103" i="1"/>
  <c r="H103" i="1"/>
  <c r="X103" i="1" s="1"/>
  <c r="G103" i="1"/>
  <c r="F103" i="1"/>
  <c r="A103" i="1"/>
  <c r="Z102" i="1"/>
  <c r="Y102" i="1"/>
  <c r="S102" i="1"/>
  <c r="I102" i="1"/>
  <c r="F102" i="1"/>
  <c r="G102" i="1" s="1"/>
  <c r="A102" i="1"/>
  <c r="Z101" i="1"/>
  <c r="Y101" i="1"/>
  <c r="S101" i="1"/>
  <c r="F101" i="1"/>
  <c r="A101" i="1"/>
  <c r="I101" i="1" s="1"/>
  <c r="Z100" i="1"/>
  <c r="Y100" i="1"/>
  <c r="S100" i="1"/>
  <c r="I100" i="1"/>
  <c r="H100" i="1"/>
  <c r="X100" i="1" s="1"/>
  <c r="G100" i="1"/>
  <c r="F100" i="1"/>
  <c r="W100" i="1" s="1"/>
  <c r="A100" i="1"/>
  <c r="Z99" i="1"/>
  <c r="Y99" i="1"/>
  <c r="S99" i="1"/>
  <c r="I99" i="1"/>
  <c r="F99" i="1"/>
  <c r="A99" i="1"/>
  <c r="Z98" i="1"/>
  <c r="Y98" i="1"/>
  <c r="W98" i="1"/>
  <c r="S98" i="1"/>
  <c r="G98" i="1"/>
  <c r="F98" i="1"/>
  <c r="H98" i="1" s="1"/>
  <c r="X98" i="1" s="1"/>
  <c r="A98" i="1"/>
  <c r="I98" i="1" s="1"/>
  <c r="Z97" i="1"/>
  <c r="Y97" i="1"/>
  <c r="S97" i="1"/>
  <c r="F97" i="1"/>
  <c r="W97" i="1" s="1"/>
  <c r="A97" i="1"/>
  <c r="I97" i="1" s="1"/>
  <c r="Z96" i="1"/>
  <c r="Y96" i="1"/>
  <c r="W96" i="1"/>
  <c r="S96" i="1"/>
  <c r="H96" i="1"/>
  <c r="X96" i="1" s="1"/>
  <c r="G96" i="1"/>
  <c r="F96" i="1"/>
  <c r="A96" i="1"/>
  <c r="I96" i="1" s="1"/>
  <c r="Z95" i="1"/>
  <c r="Y95" i="1"/>
  <c r="W95" i="1"/>
  <c r="S95" i="1"/>
  <c r="H95" i="1"/>
  <c r="X95" i="1" s="1"/>
  <c r="G95" i="1"/>
  <c r="F95" i="1"/>
  <c r="A95" i="1"/>
  <c r="I95" i="1" s="1"/>
  <c r="Z94" i="1"/>
  <c r="Y94" i="1"/>
  <c r="W94" i="1"/>
  <c r="S94" i="1"/>
  <c r="I94" i="1"/>
  <c r="H94" i="1"/>
  <c r="X94" i="1" s="1"/>
  <c r="F94" i="1"/>
  <c r="G94" i="1" s="1"/>
  <c r="A94" i="1"/>
  <c r="Z93" i="1"/>
  <c r="Y93" i="1"/>
  <c r="S93" i="1"/>
  <c r="I93" i="1"/>
  <c r="H93" i="1"/>
  <c r="X93" i="1" s="1"/>
  <c r="F93" i="1"/>
  <c r="A93" i="1"/>
  <c r="Z92" i="1"/>
  <c r="Y92" i="1"/>
  <c r="S92" i="1"/>
  <c r="I92" i="1"/>
  <c r="H92" i="1"/>
  <c r="X92" i="1" s="1"/>
  <c r="G92" i="1"/>
  <c r="F92" i="1"/>
  <c r="W92" i="1" s="1"/>
  <c r="A92" i="1"/>
  <c r="Z91" i="1"/>
  <c r="Y91" i="1"/>
  <c r="S91" i="1"/>
  <c r="I91" i="1"/>
  <c r="G91" i="1"/>
  <c r="F91" i="1"/>
  <c r="A91" i="1"/>
  <c r="Z90" i="1"/>
  <c r="Y90" i="1"/>
  <c r="W90" i="1"/>
  <c r="S90" i="1"/>
  <c r="G90" i="1"/>
  <c r="F90" i="1"/>
  <c r="H90" i="1" s="1"/>
  <c r="X90" i="1" s="1"/>
  <c r="A90" i="1"/>
  <c r="I90" i="1" s="1"/>
  <c r="Z89" i="1"/>
  <c r="Y89" i="1"/>
  <c r="W89" i="1"/>
  <c r="S89" i="1"/>
  <c r="H89" i="1"/>
  <c r="X89" i="1" s="1"/>
  <c r="G89" i="1"/>
  <c r="F89" i="1"/>
  <c r="A89" i="1"/>
  <c r="I89" i="1" s="1"/>
  <c r="Z88" i="1"/>
  <c r="Y88" i="1"/>
  <c r="W88" i="1"/>
  <c r="S88" i="1"/>
  <c r="H88" i="1"/>
  <c r="X88" i="1" s="1"/>
  <c r="G88" i="1"/>
  <c r="F88" i="1"/>
  <c r="A88" i="1"/>
  <c r="I88" i="1" s="1"/>
  <c r="Z87" i="1"/>
  <c r="Y87" i="1"/>
  <c r="X87" i="1"/>
  <c r="W87" i="1"/>
  <c r="S87" i="1"/>
  <c r="H87" i="1"/>
  <c r="G87" i="1"/>
  <c r="F87" i="1"/>
  <c r="A87" i="1"/>
  <c r="I87" i="1" s="1"/>
  <c r="Z86" i="1"/>
  <c r="Y86" i="1"/>
  <c r="W86" i="1"/>
  <c r="S86" i="1"/>
  <c r="F86" i="1"/>
  <c r="G86" i="1" s="1"/>
  <c r="A86" i="1"/>
  <c r="I86" i="1" s="1"/>
  <c r="Z85" i="1"/>
  <c r="Y85" i="1"/>
  <c r="S85" i="1"/>
  <c r="I85" i="1"/>
  <c r="F85" i="1"/>
  <c r="A85" i="1"/>
  <c r="Z84" i="1"/>
  <c r="Y84" i="1"/>
  <c r="S84" i="1"/>
  <c r="I84" i="1"/>
  <c r="F84" i="1"/>
  <c r="W84" i="1" s="1"/>
  <c r="A84" i="1"/>
  <c r="Z83" i="1"/>
  <c r="Y83" i="1"/>
  <c r="S83" i="1"/>
  <c r="I83" i="1"/>
  <c r="G83" i="1"/>
  <c r="F83" i="1"/>
  <c r="A83" i="1"/>
  <c r="Z82" i="1"/>
  <c r="Y82" i="1"/>
  <c r="S82" i="1"/>
  <c r="F82" i="1"/>
  <c r="H82" i="1" s="1"/>
  <c r="X82" i="1" s="1"/>
  <c r="A82" i="1"/>
  <c r="I82" i="1" s="1"/>
  <c r="Z81" i="1"/>
  <c r="Y81" i="1"/>
  <c r="W81" i="1"/>
  <c r="S81" i="1"/>
  <c r="H81" i="1"/>
  <c r="X81" i="1" s="1"/>
  <c r="G81" i="1"/>
  <c r="F81" i="1"/>
  <c r="A81" i="1"/>
  <c r="I81" i="1" s="1"/>
  <c r="Z80" i="1"/>
  <c r="Y80" i="1"/>
  <c r="W80" i="1"/>
  <c r="S80" i="1"/>
  <c r="H80" i="1"/>
  <c r="X80" i="1" s="1"/>
  <c r="G80" i="1"/>
  <c r="F80" i="1"/>
  <c r="A80" i="1"/>
  <c r="I80" i="1" s="1"/>
  <c r="Z79" i="1"/>
  <c r="Y79" i="1"/>
  <c r="W79" i="1"/>
  <c r="S79" i="1"/>
  <c r="I79" i="1"/>
  <c r="H79" i="1"/>
  <c r="X79" i="1" s="1"/>
  <c r="G79" i="1"/>
  <c r="F79" i="1"/>
  <c r="A79" i="1"/>
  <c r="Z78" i="1"/>
  <c r="Y78" i="1"/>
  <c r="S78" i="1"/>
  <c r="I78" i="1"/>
  <c r="H78" i="1"/>
  <c r="X78" i="1" s="1"/>
  <c r="F78" i="1"/>
  <c r="G78" i="1" s="1"/>
  <c r="A78" i="1"/>
  <c r="Z77" i="1"/>
  <c r="Y77" i="1"/>
  <c r="S77" i="1"/>
  <c r="I77" i="1"/>
  <c r="F77" i="1"/>
  <c r="A77" i="1"/>
  <c r="Z76" i="1"/>
  <c r="Y76" i="1"/>
  <c r="S76" i="1"/>
  <c r="I76" i="1"/>
  <c r="H76" i="1"/>
  <c r="X76" i="1" s="1"/>
  <c r="G76" i="1"/>
  <c r="F76" i="1"/>
  <c r="W76" i="1" s="1"/>
  <c r="A76" i="1"/>
  <c r="Z75" i="1"/>
  <c r="Y75" i="1"/>
  <c r="S75" i="1"/>
  <c r="I75" i="1"/>
  <c r="G75" i="1"/>
  <c r="F75" i="1"/>
  <c r="A75" i="1"/>
  <c r="Z74" i="1"/>
  <c r="Y74" i="1"/>
  <c r="W74" i="1"/>
  <c r="S74" i="1"/>
  <c r="G74" i="1"/>
  <c r="F74" i="1"/>
  <c r="H74" i="1" s="1"/>
  <c r="X74" i="1" s="1"/>
  <c r="A74" i="1"/>
  <c r="I74" i="1" s="1"/>
  <c r="Z73" i="1"/>
  <c r="Y73" i="1"/>
  <c r="S73" i="1"/>
  <c r="H73" i="1"/>
  <c r="X73" i="1" s="1"/>
  <c r="G73" i="1"/>
  <c r="F73" i="1"/>
  <c r="W73" i="1" s="1"/>
  <c r="A73" i="1"/>
  <c r="I73" i="1" s="1"/>
  <c r="Z72" i="1"/>
  <c r="Y72" i="1"/>
  <c r="W72" i="1"/>
  <c r="S72" i="1"/>
  <c r="H72" i="1"/>
  <c r="X72" i="1" s="1"/>
  <c r="G72" i="1"/>
  <c r="F72" i="1"/>
  <c r="A72" i="1"/>
  <c r="I72" i="1" s="1"/>
  <c r="Z71" i="1"/>
  <c r="Y71" i="1"/>
  <c r="X71" i="1"/>
  <c r="W71" i="1"/>
  <c r="S71" i="1"/>
  <c r="H71" i="1"/>
  <c r="G71" i="1"/>
  <c r="F71" i="1"/>
  <c r="A71" i="1"/>
  <c r="I71" i="1" s="1"/>
  <c r="Z70" i="1"/>
  <c r="Y70" i="1"/>
  <c r="W70" i="1"/>
  <c r="S70" i="1"/>
  <c r="H70" i="1"/>
  <c r="X70" i="1" s="1"/>
  <c r="G70" i="1"/>
  <c r="F70" i="1"/>
  <c r="A70" i="1"/>
  <c r="I70" i="1" s="1"/>
  <c r="Z69" i="1"/>
  <c r="Y69" i="1"/>
  <c r="W69" i="1"/>
  <c r="S69" i="1"/>
  <c r="I69" i="1"/>
  <c r="H69" i="1"/>
  <c r="X69" i="1" s="1"/>
  <c r="G69" i="1"/>
  <c r="F69" i="1"/>
  <c r="A69" i="1"/>
  <c r="Z68" i="1"/>
  <c r="Y68" i="1"/>
  <c r="S68" i="1"/>
  <c r="H68" i="1"/>
  <c r="X68" i="1" s="1"/>
  <c r="F68" i="1"/>
  <c r="W68" i="1" s="1"/>
  <c r="A68" i="1"/>
  <c r="I68" i="1" s="1"/>
  <c r="Z67" i="1"/>
  <c r="Y67" i="1"/>
  <c r="W67" i="1"/>
  <c r="S67" i="1"/>
  <c r="F67" i="1"/>
  <c r="G67" i="1" s="1"/>
  <c r="A67" i="1"/>
  <c r="I67" i="1" s="1"/>
  <c r="Z66" i="1"/>
  <c r="Y66" i="1"/>
  <c r="S66" i="1"/>
  <c r="H66" i="1"/>
  <c r="X66" i="1" s="1"/>
  <c r="F66" i="1"/>
  <c r="A66" i="1"/>
  <c r="I66" i="1" s="1"/>
  <c r="Z65" i="1"/>
  <c r="Y65" i="1"/>
  <c r="S65" i="1"/>
  <c r="F65" i="1"/>
  <c r="W65" i="1" s="1"/>
  <c r="A65" i="1"/>
  <c r="I65" i="1" s="1"/>
  <c r="Z64" i="1"/>
  <c r="Y64" i="1"/>
  <c r="S64" i="1"/>
  <c r="F64" i="1"/>
  <c r="A64" i="1"/>
  <c r="I64" i="1" s="1"/>
  <c r="Z63" i="1"/>
  <c r="Y63" i="1"/>
  <c r="S63" i="1"/>
  <c r="I63" i="1"/>
  <c r="H63" i="1"/>
  <c r="X63" i="1" s="1"/>
  <c r="G63" i="1"/>
  <c r="F63" i="1"/>
  <c r="W63" i="1" s="1"/>
  <c r="A63" i="1"/>
  <c r="Z62" i="1"/>
  <c r="Y62" i="1"/>
  <c r="S62" i="1"/>
  <c r="F62" i="1"/>
  <c r="H62" i="1" s="1"/>
  <c r="X62" i="1" s="1"/>
  <c r="A62" i="1"/>
  <c r="I62" i="1" s="1"/>
  <c r="Z61" i="1"/>
  <c r="Y61" i="1"/>
  <c r="S61" i="1"/>
  <c r="I61" i="1"/>
  <c r="F61" i="1"/>
  <c r="A61" i="1"/>
  <c r="Z60" i="1"/>
  <c r="Y60" i="1"/>
  <c r="W60" i="1"/>
  <c r="S60" i="1"/>
  <c r="I60" i="1"/>
  <c r="H60" i="1"/>
  <c r="X60" i="1" s="1"/>
  <c r="F60" i="1"/>
  <c r="G60" i="1" s="1"/>
  <c r="A60" i="1"/>
  <c r="Z59" i="1"/>
  <c r="Y59" i="1"/>
  <c r="S59" i="1"/>
  <c r="F59" i="1"/>
  <c r="H59" i="1" s="1"/>
  <c r="X59" i="1" s="1"/>
  <c r="A59" i="1"/>
  <c r="I59" i="1" s="1"/>
  <c r="Z58" i="1"/>
  <c r="Y58" i="1"/>
  <c r="W58" i="1"/>
  <c r="S58" i="1"/>
  <c r="I58" i="1"/>
  <c r="H58" i="1"/>
  <c r="X58" i="1" s="1"/>
  <c r="G58" i="1"/>
  <c r="F58" i="1"/>
  <c r="A58" i="1"/>
  <c r="Z57" i="1"/>
  <c r="Y57" i="1"/>
  <c r="W57" i="1"/>
  <c r="S57" i="1"/>
  <c r="H57" i="1"/>
  <c r="X57" i="1" s="1"/>
  <c r="F57" i="1"/>
  <c r="G57" i="1" s="1"/>
  <c r="A57" i="1"/>
  <c r="I57" i="1" s="1"/>
  <c r="Z56" i="1"/>
  <c r="Y56" i="1"/>
  <c r="W56" i="1"/>
  <c r="S56" i="1"/>
  <c r="H56" i="1"/>
  <c r="X56" i="1" s="1"/>
  <c r="G56" i="1"/>
  <c r="F56" i="1"/>
  <c r="A56" i="1"/>
  <c r="I56" i="1" s="1"/>
  <c r="Z55" i="1"/>
  <c r="Y55" i="1"/>
  <c r="W55" i="1"/>
  <c r="S55" i="1"/>
  <c r="H55" i="1"/>
  <c r="X55" i="1" s="1"/>
  <c r="G55" i="1"/>
  <c r="F55" i="1"/>
  <c r="A55" i="1"/>
  <c r="I55" i="1" s="1"/>
  <c r="Z54" i="1"/>
  <c r="Y54" i="1"/>
  <c r="X54" i="1"/>
  <c r="W54" i="1"/>
  <c r="S54" i="1"/>
  <c r="H54" i="1"/>
  <c r="F54" i="1"/>
  <c r="G54" i="1" s="1"/>
  <c r="A54" i="1"/>
  <c r="I54" i="1" s="1"/>
  <c r="Z53" i="1"/>
  <c r="Y53" i="1"/>
  <c r="W53" i="1"/>
  <c r="S53" i="1"/>
  <c r="I53" i="1"/>
  <c r="H53" i="1"/>
  <c r="X53" i="1" s="1"/>
  <c r="G53" i="1"/>
  <c r="F53" i="1"/>
  <c r="A53" i="1"/>
  <c r="Z52" i="1"/>
  <c r="Y52" i="1"/>
  <c r="S52" i="1"/>
  <c r="F52" i="1"/>
  <c r="W52" i="1" s="1"/>
  <c r="A52" i="1"/>
  <c r="I52" i="1" s="1"/>
  <c r="Z51" i="1"/>
  <c r="Y51" i="1"/>
  <c r="W51" i="1"/>
  <c r="S51" i="1"/>
  <c r="F51" i="1"/>
  <c r="G51" i="1" s="1"/>
  <c r="A51" i="1"/>
  <c r="I51" i="1" s="1"/>
  <c r="Z50" i="1"/>
  <c r="Y50" i="1"/>
  <c r="S50" i="1"/>
  <c r="I50" i="1"/>
  <c r="F50" i="1"/>
  <c r="A50" i="1"/>
  <c r="Z49" i="1"/>
  <c r="Y49" i="1"/>
  <c r="S49" i="1"/>
  <c r="I49" i="1"/>
  <c r="F49" i="1"/>
  <c r="W49" i="1" s="1"/>
  <c r="A49" i="1"/>
  <c r="Z48" i="1"/>
  <c r="Y48" i="1"/>
  <c r="S48" i="1"/>
  <c r="F48" i="1"/>
  <c r="A48" i="1"/>
  <c r="I48" i="1" s="1"/>
  <c r="Z47" i="1"/>
  <c r="Y47" i="1"/>
  <c r="S47" i="1"/>
  <c r="I47" i="1"/>
  <c r="F47" i="1"/>
  <c r="W47" i="1" s="1"/>
  <c r="A47" i="1"/>
  <c r="Z46" i="1"/>
  <c r="Y46" i="1"/>
  <c r="W46" i="1"/>
  <c r="S46" i="1"/>
  <c r="I46" i="1"/>
  <c r="G46" i="1"/>
  <c r="F46" i="1"/>
  <c r="H46" i="1" s="1"/>
  <c r="X46" i="1" s="1"/>
  <c r="A46" i="1"/>
  <c r="Z45" i="1"/>
  <c r="Y45" i="1"/>
  <c r="S45" i="1"/>
  <c r="F45" i="1"/>
  <c r="A45" i="1"/>
  <c r="I45" i="1" s="1"/>
  <c r="Z44" i="1"/>
  <c r="Y44" i="1"/>
  <c r="W44" i="1"/>
  <c r="S44" i="1"/>
  <c r="I44" i="1"/>
  <c r="F44" i="1"/>
  <c r="H44" i="1" s="1"/>
  <c r="X44" i="1" s="1"/>
  <c r="A44" i="1"/>
  <c r="Z43" i="1"/>
  <c r="Y43" i="1"/>
  <c r="W43" i="1"/>
  <c r="S43" i="1"/>
  <c r="G43" i="1"/>
  <c r="F43" i="1"/>
  <c r="H43" i="1" s="1"/>
  <c r="X43" i="1" s="1"/>
  <c r="A43" i="1"/>
  <c r="I43" i="1" s="1"/>
  <c r="Z42" i="1"/>
  <c r="Y42" i="1"/>
  <c r="W42" i="1"/>
  <c r="S42" i="1"/>
  <c r="I42" i="1"/>
  <c r="H42" i="1"/>
  <c r="X42" i="1" s="1"/>
  <c r="G42" i="1"/>
  <c r="F42" i="1"/>
  <c r="A42" i="1"/>
  <c r="Z41" i="1"/>
  <c r="Y41" i="1"/>
  <c r="S41" i="1"/>
  <c r="F41" i="1"/>
  <c r="W41" i="1" s="1"/>
  <c r="A41" i="1"/>
  <c r="I41" i="1" s="1"/>
  <c r="Z40" i="1"/>
  <c r="Y40" i="1"/>
  <c r="W40" i="1"/>
  <c r="S40" i="1"/>
  <c r="H40" i="1"/>
  <c r="X40" i="1" s="1"/>
  <c r="G40" i="1"/>
  <c r="F40" i="1"/>
  <c r="A40" i="1"/>
  <c r="I40" i="1" s="1"/>
  <c r="Z39" i="1"/>
  <c r="Y39" i="1"/>
  <c r="W39" i="1"/>
  <c r="S39" i="1"/>
  <c r="I39" i="1"/>
  <c r="H39" i="1"/>
  <c r="X39" i="1" s="1"/>
  <c r="G39" i="1"/>
  <c r="F39" i="1"/>
  <c r="A39" i="1"/>
  <c r="Z38" i="1"/>
  <c r="Y38" i="1"/>
  <c r="S38" i="1"/>
  <c r="F38" i="1"/>
  <c r="H38" i="1" s="1"/>
  <c r="X38" i="1" s="1"/>
  <c r="A38" i="1"/>
  <c r="I38" i="1" s="1"/>
  <c r="Z37" i="1"/>
  <c r="Y37" i="1"/>
  <c r="W37" i="1"/>
  <c r="S37" i="1"/>
  <c r="H37" i="1"/>
  <c r="X37" i="1" s="1"/>
  <c r="G37" i="1"/>
  <c r="F37" i="1"/>
  <c r="A37" i="1"/>
  <c r="I37" i="1" s="1"/>
  <c r="Z36" i="1"/>
  <c r="Y36" i="1"/>
  <c r="X36" i="1"/>
  <c r="W36" i="1"/>
  <c r="S36" i="1"/>
  <c r="I36" i="1"/>
  <c r="H36" i="1"/>
  <c r="G36" i="1"/>
  <c r="F36" i="1"/>
  <c r="A36" i="1"/>
  <c r="Z35" i="1"/>
  <c r="Y35" i="1"/>
  <c r="W35" i="1"/>
  <c r="S35" i="1"/>
  <c r="I35" i="1"/>
  <c r="G35" i="1"/>
  <c r="F35" i="1"/>
  <c r="H35" i="1" s="1"/>
  <c r="X35" i="1" s="1"/>
  <c r="A35" i="1"/>
  <c r="Z34" i="1"/>
  <c r="Y34" i="1"/>
  <c r="S34" i="1"/>
  <c r="F34" i="1"/>
  <c r="A34" i="1"/>
  <c r="I34" i="1" s="1"/>
  <c r="Z33" i="1"/>
  <c r="Y33" i="1"/>
  <c r="W33" i="1"/>
  <c r="S33" i="1"/>
  <c r="F33" i="1"/>
  <c r="H33" i="1" s="1"/>
  <c r="X33" i="1" s="1"/>
  <c r="A33" i="1"/>
  <c r="I33" i="1" s="1"/>
  <c r="Z32" i="1"/>
  <c r="Y32" i="1"/>
  <c r="W32" i="1"/>
  <c r="S32" i="1"/>
  <c r="I32" i="1"/>
  <c r="F32" i="1"/>
  <c r="A32" i="1"/>
  <c r="Z31" i="1"/>
  <c r="Y31" i="1"/>
  <c r="S31" i="1"/>
  <c r="I31" i="1"/>
  <c r="F31" i="1"/>
  <c r="W31" i="1" s="1"/>
  <c r="A31" i="1"/>
  <c r="Z30" i="1"/>
  <c r="Y30" i="1"/>
  <c r="S30" i="1"/>
  <c r="F30" i="1"/>
  <c r="W30" i="1" s="1"/>
  <c r="A30" i="1"/>
  <c r="I30" i="1" s="1"/>
  <c r="Z29" i="1"/>
  <c r="Y29" i="1"/>
  <c r="S29" i="1"/>
  <c r="I29" i="1"/>
  <c r="G29" i="1"/>
  <c r="F29" i="1"/>
  <c r="A29" i="1"/>
  <c r="Z28" i="1"/>
  <c r="Y28" i="1"/>
  <c r="W28" i="1"/>
  <c r="S28" i="1"/>
  <c r="I28" i="1"/>
  <c r="H28" i="1"/>
  <c r="X28" i="1" s="1"/>
  <c r="G28" i="1"/>
  <c r="F28" i="1"/>
  <c r="A28" i="1"/>
  <c r="Z27" i="1"/>
  <c r="Y27" i="1"/>
  <c r="S27" i="1"/>
  <c r="F27" i="1"/>
  <c r="H27" i="1" s="1"/>
  <c r="X27" i="1" s="1"/>
  <c r="A27" i="1"/>
  <c r="I27" i="1" s="1"/>
  <c r="Z26" i="1"/>
  <c r="Y26" i="1"/>
  <c r="W26" i="1"/>
  <c r="S26" i="1"/>
  <c r="I26" i="1"/>
  <c r="H26" i="1"/>
  <c r="X26" i="1" s="1"/>
  <c r="G26" i="1"/>
  <c r="F26" i="1"/>
  <c r="A26" i="1"/>
  <c r="Z25" i="1"/>
  <c r="Y25" i="1"/>
  <c r="S25" i="1"/>
  <c r="H25" i="1"/>
  <c r="X25" i="1" s="1"/>
  <c r="F25" i="1"/>
  <c r="G25" i="1" s="1"/>
  <c r="A25" i="1"/>
  <c r="I25" i="1" s="1"/>
  <c r="Z24" i="1"/>
  <c r="Y24" i="1"/>
  <c r="S24" i="1"/>
  <c r="F24" i="1"/>
  <c r="G24" i="1" s="1"/>
  <c r="A24" i="1"/>
  <c r="I24" i="1" s="1"/>
  <c r="Z23" i="1"/>
  <c r="Y23" i="1"/>
  <c r="W23" i="1"/>
  <c r="S23" i="1"/>
  <c r="A16" i="1" s="1"/>
  <c r="H23" i="1"/>
  <c r="X23" i="1" s="1"/>
  <c r="G23" i="1"/>
  <c r="F23" i="1"/>
  <c r="A23" i="1"/>
  <c r="A19" i="1"/>
  <c r="H19" i="1" s="1"/>
  <c r="C5" i="1"/>
  <c r="D16" i="1" l="1"/>
  <c r="H16" i="1"/>
  <c r="F16" i="1"/>
  <c r="C16" i="1"/>
  <c r="G49" i="1"/>
  <c r="H31" i="1"/>
  <c r="X31" i="1" s="1"/>
  <c r="H49" i="1"/>
  <c r="X49" i="1" s="1"/>
  <c r="G62" i="1"/>
  <c r="G65" i="1"/>
  <c r="H121" i="1"/>
  <c r="X121" i="1" s="1"/>
  <c r="W142" i="1"/>
  <c r="H142" i="1"/>
  <c r="X142" i="1" s="1"/>
  <c r="G142" i="1"/>
  <c r="W85" i="1"/>
  <c r="G85" i="1"/>
  <c r="W34" i="1"/>
  <c r="G34" i="1"/>
  <c r="W45" i="1"/>
  <c r="H45" i="1"/>
  <c r="X45" i="1" s="1"/>
  <c r="G52" i="1"/>
  <c r="G59" i="1"/>
  <c r="H65" i="1"/>
  <c r="X65" i="1" s="1"/>
  <c r="W91" i="1"/>
  <c r="H91" i="1"/>
  <c r="X91" i="1" s="1"/>
  <c r="F19" i="1"/>
  <c r="W25" i="1"/>
  <c r="H34" i="1"/>
  <c r="X34" i="1" s="1"/>
  <c r="G38" i="1"/>
  <c r="G45" i="1"/>
  <c r="H52" i="1"/>
  <c r="X52" i="1" s="1"/>
  <c r="G68" i="1"/>
  <c r="W93" i="1"/>
  <c r="G93" i="1"/>
  <c r="W102" i="1"/>
  <c r="W121" i="1"/>
  <c r="W134" i="1"/>
  <c r="G134" i="1"/>
  <c r="C19" i="1"/>
  <c r="H85" i="1"/>
  <c r="X85" i="1" s="1"/>
  <c r="D19" i="1"/>
  <c r="W126" i="1"/>
  <c r="G126" i="1"/>
  <c r="W132" i="1"/>
  <c r="H132" i="1"/>
  <c r="X132" i="1" s="1"/>
  <c r="H102" i="1"/>
  <c r="X102" i="1" s="1"/>
  <c r="H48" i="1"/>
  <c r="X48" i="1" s="1"/>
  <c r="G48" i="1"/>
  <c r="W118" i="1"/>
  <c r="G118" i="1"/>
  <c r="W124" i="1"/>
  <c r="H124" i="1"/>
  <c r="X124" i="1" s="1"/>
  <c r="H126" i="1"/>
  <c r="X126" i="1" s="1"/>
  <c r="G132" i="1"/>
  <c r="H30" i="1"/>
  <c r="X30" i="1" s="1"/>
  <c r="H51" i="1"/>
  <c r="X51" i="1" s="1"/>
  <c r="W62" i="1"/>
  <c r="H64" i="1"/>
  <c r="X64" i="1" s="1"/>
  <c r="G64" i="1"/>
  <c r="W64" i="1"/>
  <c r="W99" i="1"/>
  <c r="H99" i="1"/>
  <c r="X99" i="1" s="1"/>
  <c r="S11" i="1"/>
  <c r="G31" i="1"/>
  <c r="H41" i="1"/>
  <c r="X41" i="1" s="1"/>
  <c r="W61" i="1"/>
  <c r="H61" i="1"/>
  <c r="X61" i="1" s="1"/>
  <c r="G33" i="1"/>
  <c r="W59" i="1"/>
  <c r="G61" i="1"/>
  <c r="H67" i="1"/>
  <c r="X67" i="1" s="1"/>
  <c r="W78" i="1"/>
  <c r="G82" i="1"/>
  <c r="G84" i="1"/>
  <c r="G97" i="1"/>
  <c r="G99" i="1"/>
  <c r="W101" i="1"/>
  <c r="G101" i="1"/>
  <c r="W110" i="1"/>
  <c r="H116" i="1"/>
  <c r="X116" i="1" s="1"/>
  <c r="G30" i="1"/>
  <c r="C9" i="1"/>
  <c r="W24" i="1"/>
  <c r="G44" i="1"/>
  <c r="H84" i="1"/>
  <c r="X84" i="1" s="1"/>
  <c r="H86" i="1"/>
  <c r="X86" i="1" s="1"/>
  <c r="H97" i="1"/>
  <c r="X97" i="1" s="1"/>
  <c r="H101" i="1"/>
  <c r="X101" i="1" s="1"/>
  <c r="A15" i="1"/>
  <c r="A17" i="1"/>
  <c r="W27" i="1"/>
  <c r="W29" i="1"/>
  <c r="H29" i="1"/>
  <c r="X29" i="1" s="1"/>
  <c r="W38" i="1"/>
  <c r="G47" i="1"/>
  <c r="W82" i="1"/>
  <c r="H24" i="1"/>
  <c r="X24" i="1" s="1"/>
  <c r="G27" i="1"/>
  <c r="G41" i="1"/>
  <c r="A14" i="1"/>
  <c r="H47" i="1"/>
  <c r="X47" i="1" s="1"/>
  <c r="W48" i="1"/>
  <c r="W75" i="1"/>
  <c r="H75" i="1"/>
  <c r="X75" i="1" s="1"/>
  <c r="W107" i="1"/>
  <c r="H107" i="1"/>
  <c r="X107" i="1" s="1"/>
  <c r="A18" i="1"/>
  <c r="H32" i="1"/>
  <c r="X32" i="1" s="1"/>
  <c r="G32" i="1"/>
  <c r="W50" i="1"/>
  <c r="G50" i="1"/>
  <c r="W77" i="1"/>
  <c r="G77" i="1"/>
  <c r="W109" i="1"/>
  <c r="G109" i="1"/>
  <c r="H50" i="1"/>
  <c r="X50" i="1" s="1"/>
  <c r="W66" i="1"/>
  <c r="G66" i="1"/>
  <c r="H77" i="1"/>
  <c r="X77" i="1" s="1"/>
  <c r="W133" i="1"/>
  <c r="H133" i="1"/>
  <c r="X133" i="1" s="1"/>
  <c r="G133" i="1"/>
  <c r="W139" i="1"/>
  <c r="H139" i="1"/>
  <c r="X139" i="1" s="1"/>
  <c r="W125" i="1"/>
  <c r="H125" i="1"/>
  <c r="X125" i="1" s="1"/>
  <c r="G125" i="1"/>
  <c r="W131" i="1"/>
  <c r="H131" i="1"/>
  <c r="X131" i="1" s="1"/>
  <c r="G139" i="1"/>
  <c r="W83" i="1"/>
  <c r="H83" i="1"/>
  <c r="X83" i="1" s="1"/>
  <c r="W115" i="1"/>
  <c r="H115" i="1"/>
  <c r="X115" i="1" s="1"/>
  <c r="W117" i="1"/>
  <c r="H117" i="1"/>
  <c r="X117" i="1" s="1"/>
  <c r="G117" i="1"/>
  <c r="W123" i="1"/>
  <c r="H123" i="1"/>
  <c r="X123" i="1" s="1"/>
  <c r="G131" i="1"/>
  <c r="W266" i="1"/>
  <c r="H140" i="1"/>
  <c r="X140" i="1" s="1"/>
  <c r="H148" i="1"/>
  <c r="X148" i="1" s="1"/>
  <c r="H156" i="1"/>
  <c r="X156" i="1" s="1"/>
  <c r="H164" i="1"/>
  <c r="X164" i="1" s="1"/>
  <c r="H172" i="1"/>
  <c r="X172" i="1" s="1"/>
  <c r="H180" i="1"/>
  <c r="X180" i="1" s="1"/>
  <c r="H188" i="1"/>
  <c r="X188" i="1" s="1"/>
  <c r="H196" i="1"/>
  <c r="X196" i="1" s="1"/>
  <c r="H204" i="1"/>
  <c r="X204" i="1" s="1"/>
  <c r="H212" i="1"/>
  <c r="X212" i="1" s="1"/>
  <c r="H220" i="1"/>
  <c r="X220" i="1" s="1"/>
  <c r="H228" i="1"/>
  <c r="X228" i="1" s="1"/>
  <c r="H236" i="1"/>
  <c r="X236" i="1" s="1"/>
  <c r="H244" i="1"/>
  <c r="X244" i="1" s="1"/>
  <c r="H252" i="1"/>
  <c r="X252" i="1" s="1"/>
  <c r="H260" i="1"/>
  <c r="X260" i="1" s="1"/>
  <c r="W271" i="1"/>
  <c r="G150" i="1"/>
  <c r="G158" i="1"/>
  <c r="G166" i="1"/>
  <c r="G174" i="1"/>
  <c r="G182" i="1"/>
  <c r="G190" i="1"/>
  <c r="G198" i="1"/>
  <c r="G206" i="1"/>
  <c r="G214" i="1"/>
  <c r="G222" i="1"/>
  <c r="G230" i="1"/>
  <c r="G238" i="1"/>
  <c r="G246" i="1"/>
  <c r="G254" i="1"/>
  <c r="G262" i="1"/>
  <c r="G270" i="1"/>
  <c r="H150" i="1"/>
  <c r="X150" i="1" s="1"/>
  <c r="H158" i="1"/>
  <c r="X158" i="1" s="1"/>
  <c r="H166" i="1"/>
  <c r="X166" i="1" s="1"/>
  <c r="H174" i="1"/>
  <c r="X174" i="1" s="1"/>
  <c r="H270" i="1"/>
  <c r="X270" i="1" s="1"/>
  <c r="G259" i="1"/>
  <c r="H147" i="1"/>
  <c r="X147" i="1" s="1"/>
  <c r="H155" i="1"/>
  <c r="X155" i="1" s="1"/>
  <c r="H163" i="1"/>
  <c r="X163" i="1" s="1"/>
  <c r="H171" i="1"/>
  <c r="X171" i="1" s="1"/>
  <c r="H179" i="1"/>
  <c r="X179" i="1" s="1"/>
  <c r="H187" i="1"/>
  <c r="X187" i="1" s="1"/>
  <c r="H195" i="1"/>
  <c r="X195" i="1" s="1"/>
  <c r="H203" i="1"/>
  <c r="X203" i="1" s="1"/>
  <c r="H211" i="1"/>
  <c r="X211" i="1" s="1"/>
  <c r="H219" i="1"/>
  <c r="X219" i="1" s="1"/>
  <c r="H227" i="1"/>
  <c r="X227" i="1" s="1"/>
  <c r="H235" i="1"/>
  <c r="X235" i="1" s="1"/>
  <c r="H243" i="1"/>
  <c r="X243" i="1" s="1"/>
  <c r="H251" i="1"/>
  <c r="X251" i="1" s="1"/>
  <c r="H259" i="1"/>
  <c r="X259" i="1" s="1"/>
  <c r="G272" i="1"/>
  <c r="G141" i="1"/>
  <c r="G149" i="1"/>
  <c r="G157" i="1"/>
  <c r="G165" i="1"/>
  <c r="G173" i="1"/>
  <c r="G181" i="1"/>
  <c r="G189" i="1"/>
  <c r="G197" i="1"/>
  <c r="G205" i="1"/>
  <c r="G213" i="1"/>
  <c r="G221" i="1"/>
  <c r="G229" i="1"/>
  <c r="G237" i="1"/>
  <c r="G269" i="1"/>
  <c r="H141" i="1"/>
  <c r="X141" i="1" s="1"/>
  <c r="H149" i="1"/>
  <c r="X149" i="1" s="1"/>
  <c r="H157" i="1"/>
  <c r="X157" i="1" s="1"/>
  <c r="H165" i="1"/>
  <c r="X165" i="1" s="1"/>
  <c r="H173" i="1"/>
  <c r="X173" i="1" s="1"/>
  <c r="H181" i="1"/>
  <c r="X181" i="1" s="1"/>
  <c r="H189" i="1"/>
  <c r="X189" i="1" s="1"/>
  <c r="H197" i="1"/>
  <c r="X197" i="1" s="1"/>
  <c r="H205" i="1"/>
  <c r="X205" i="1" s="1"/>
  <c r="H213" i="1"/>
  <c r="X213" i="1" s="1"/>
  <c r="H221" i="1"/>
  <c r="X221" i="1" s="1"/>
  <c r="H229" i="1"/>
  <c r="X229" i="1" s="1"/>
  <c r="H237" i="1"/>
  <c r="X237" i="1" s="1"/>
  <c r="H245" i="1"/>
  <c r="X245" i="1" s="1"/>
  <c r="H253" i="1"/>
  <c r="X253" i="1" s="1"/>
  <c r="H261" i="1"/>
  <c r="X261" i="1" s="1"/>
  <c r="H269" i="1"/>
  <c r="X269" i="1" s="1"/>
  <c r="G266" i="1"/>
  <c r="G271" i="1"/>
  <c r="H17" i="1" l="1"/>
  <c r="F17" i="1"/>
  <c r="D17" i="1"/>
  <c r="C17" i="1"/>
  <c r="C15" i="1"/>
  <c r="F15" i="1"/>
  <c r="D15" i="1"/>
  <c r="H15" i="1"/>
  <c r="T65" i="1"/>
  <c r="T49" i="1"/>
  <c r="T33" i="1"/>
  <c r="T60" i="1"/>
  <c r="T44" i="1"/>
  <c r="T28" i="1"/>
  <c r="T62" i="1"/>
  <c r="T46" i="1"/>
  <c r="T30" i="1"/>
  <c r="T63" i="1"/>
  <c r="T70" i="1"/>
  <c r="T36" i="1"/>
  <c r="T32" i="1"/>
  <c r="T54" i="1"/>
  <c r="T47" i="1"/>
  <c r="T40" i="1"/>
  <c r="T29" i="1"/>
  <c r="T26" i="1"/>
  <c r="T58" i="1"/>
  <c r="T71" i="1"/>
  <c r="T67" i="1"/>
  <c r="T61" i="1"/>
  <c r="T55" i="1"/>
  <c r="T37" i="1"/>
  <c r="T23" i="1"/>
  <c r="C7" i="1"/>
  <c r="C8" i="1" s="1"/>
  <c r="D8" i="1" s="1"/>
  <c r="T64" i="1"/>
  <c r="T51" i="1"/>
  <c r="T41" i="1"/>
  <c r="T42" i="1"/>
  <c r="T57" i="1"/>
  <c r="T68" i="1"/>
  <c r="T48" i="1"/>
  <c r="T52" i="1"/>
  <c r="T45" i="1"/>
  <c r="T34" i="1"/>
  <c r="T59" i="1"/>
  <c r="T38" i="1"/>
  <c r="T27" i="1"/>
  <c r="T31" i="1"/>
  <c r="T25" i="1"/>
  <c r="T56" i="1"/>
  <c r="T24" i="1"/>
  <c r="T35" i="1"/>
  <c r="T72" i="1"/>
  <c r="T50" i="1"/>
  <c r="T69" i="1"/>
  <c r="T39" i="1"/>
  <c r="C6" i="1"/>
  <c r="T43" i="1"/>
  <c r="T53" i="1"/>
  <c r="T66" i="1"/>
  <c r="H14" i="1"/>
  <c r="F14" i="1"/>
  <c r="D14" i="1"/>
  <c r="C14" i="1"/>
  <c r="C18" i="1"/>
  <c r="H18" i="1"/>
  <c r="F18" i="1"/>
  <c r="D18" i="1"/>
  <c r="A10" i="1"/>
  <c r="I23" i="1"/>
  <c r="V55" i="1" l="1"/>
  <c r="U55" i="1"/>
  <c r="V59" i="1"/>
  <c r="U59" i="1"/>
  <c r="V46" i="1"/>
  <c r="U46" i="1"/>
  <c r="U28" i="1"/>
  <c r="V28" i="1"/>
  <c r="V49" i="1"/>
  <c r="U49" i="1"/>
  <c r="V31" i="1"/>
  <c r="U31" i="1"/>
  <c r="V61" i="1"/>
  <c r="U61" i="1"/>
  <c r="V52" i="1"/>
  <c r="U52" i="1"/>
  <c r="U60" i="1"/>
  <c r="V60" i="1"/>
  <c r="U43" i="1"/>
  <c r="V43" i="1"/>
  <c r="V50" i="1"/>
  <c r="U50" i="1"/>
  <c r="U44" i="1"/>
  <c r="V44" i="1"/>
  <c r="V53" i="1"/>
  <c r="U53" i="1"/>
  <c r="V45" i="1"/>
  <c r="U45" i="1"/>
  <c r="V65" i="1"/>
  <c r="U65" i="1"/>
  <c r="V39" i="1"/>
  <c r="U39" i="1"/>
  <c r="U47" i="1"/>
  <c r="V47" i="1"/>
  <c r="U72" i="1"/>
  <c r="V72" i="1"/>
  <c r="U32" i="1"/>
  <c r="V32" i="1"/>
  <c r="U62" i="1"/>
  <c r="V62" i="1"/>
  <c r="V34" i="1"/>
  <c r="U34" i="1"/>
  <c r="V33" i="1"/>
  <c r="U33" i="1"/>
  <c r="V48" i="1"/>
  <c r="U48" i="1"/>
  <c r="U40" i="1"/>
  <c r="V40" i="1"/>
  <c r="U42" i="1"/>
  <c r="V42" i="1"/>
  <c r="V51" i="1"/>
  <c r="U51" i="1"/>
  <c r="V36" i="1"/>
  <c r="U36" i="1"/>
  <c r="V27" i="1"/>
  <c r="U27" i="1"/>
  <c r="V67" i="1"/>
  <c r="U67" i="1"/>
  <c r="V66" i="1"/>
  <c r="U66" i="1"/>
  <c r="U58" i="1"/>
  <c r="V58" i="1"/>
  <c r="U29" i="1"/>
  <c r="V29" i="1"/>
  <c r="V68" i="1"/>
  <c r="U68" i="1"/>
  <c r="V69" i="1"/>
  <c r="U69" i="1"/>
  <c r="U57" i="1"/>
  <c r="V57" i="1"/>
  <c r="U54" i="1"/>
  <c r="V54" i="1"/>
  <c r="V64" i="1"/>
  <c r="U64" i="1"/>
  <c r="U70" i="1"/>
  <c r="V70" i="1"/>
  <c r="U63" i="1"/>
  <c r="V63" i="1"/>
  <c r="V37" i="1"/>
  <c r="U37" i="1"/>
  <c r="V38" i="1"/>
  <c r="U38" i="1"/>
  <c r="V71" i="1"/>
  <c r="U71" i="1"/>
  <c r="V26" i="1"/>
  <c r="U26" i="1"/>
  <c r="U41" i="1"/>
  <c r="V41" i="1"/>
  <c r="V35" i="1"/>
  <c r="U35" i="1"/>
  <c r="V24" i="1"/>
  <c r="U24" i="1"/>
  <c r="V56" i="1"/>
  <c r="U56" i="1"/>
  <c r="U25" i="1"/>
  <c r="V25" i="1"/>
  <c r="V23" i="1"/>
  <c r="U23" i="1"/>
  <c r="V30" i="1"/>
  <c r="U30" i="1"/>
</calcChain>
</file>

<file path=xl/sharedStrings.xml><?xml version="1.0" encoding="utf-8"?>
<sst xmlns="http://schemas.openxmlformats.org/spreadsheetml/2006/main" count="123" uniqueCount="119">
  <si>
    <t>MY GOLF SCORES</t>
  </si>
  <si>
    <t>athomecomputer.co.uk</t>
  </si>
  <si>
    <t>Type your first round over the example on line 1, then use the next empty line each time. Only ever type in the GREEN columns.</t>
  </si>
  <si>
    <t>MY FORM OVER ALL COURSES</t>
  </si>
  <si>
    <t>HOW TO USE THIS SHEET</t>
  </si>
  <si>
    <t>Rounds logged</t>
  </si>
  <si>
    <t>How many rounds are in the list below.</t>
  </si>
  <si>
    <t>Last 10 rounds</t>
  </si>
  <si>
    <t>Your average score against par over your most recent 10 rounds.</t>
  </si>
  <si>
    <t>Type in the GREEN columns only. They run down the sheet, and they</t>
  </si>
  <si>
    <t>The 10 before that</t>
  </si>
  <si>
    <t>The same figure for the 10 rounds before those. This is what you compare against.</t>
  </si>
  <si>
    <t>are the four headed Date, Course, Par and Score.</t>
  </si>
  <si>
    <t>Am I improving?</t>
  </si>
  <si>
    <t>The GREY columns work themselves out. Never type in those.</t>
  </si>
  <si>
    <t>Best round</t>
  </si>
  <si>
    <t>Your lowest score against par so far.</t>
  </si>
  <si>
    <t>Add each new round on the next empty row. Do not leave blank rows.</t>
  </si>
  <si>
    <t>last filled position (used by the sheet — leave alone)</t>
  </si>
  <si>
    <t>The last column says which rounds are being compared. Last 10 is how</t>
  </si>
  <si>
    <t>HOW YOU PLAY EACH COURSE</t>
  </si>
  <si>
    <t>you are playing now. The 10 to beat is what you are measured against.</t>
  </si>
  <si>
    <t>Course</t>
  </si>
  <si>
    <t>Rounds</t>
  </si>
  <si>
    <t>Average, all rounds</t>
  </si>
  <si>
    <t>Average, last 10 rounds</t>
  </si>
  <si>
    <t>Score to beat</t>
  </si>
  <si>
    <t>They match the two violet figures at the top of the sheet.</t>
  </si>
  <si>
    <t>workings — leave alone</t>
  </si>
  <si>
    <t>Par is printed on your scorecard. Score is your total shots.</t>
  </si>
  <si>
    <t>Eighteen-hole rounds only.</t>
  </si>
  <si>
    <t>Vs your form says how that round compared with the ten before it.</t>
  </si>
  <si>
    <t>Blue beat your form, red missed it, yellow matched it exactly.</t>
  </si>
  <si>
    <t>Most played first, top six shown. Beat the Score to beat and you have played better there than you have been playing lately. A course you have played fewer than five times will bounce around, so treat it as a rough idea.</t>
  </si>
  <si>
    <t>LINE 1 IS AN EXAMPLE. TYPE YOUR OWN ROUND STRAIGHT OVER IT.</t>
  </si>
  <si>
    <t>Round</t>
  </si>
  <si>
    <t>Date</t>
  </si>
  <si>
    <t>Par</t>
  </si>
  <si>
    <t>Score</t>
  </si>
  <si>
    <t>Vs par</t>
  </si>
  <si>
    <t>Vs your form</t>
  </si>
  <si>
    <t>Form (last 10)</t>
  </si>
  <si>
    <t>Which ten?</t>
  </si>
  <si>
    <t>Nothing to delete. Change the four green boxes on line 1 to your own.</t>
  </si>
  <si>
    <t>Each round</t>
  </si>
  <si>
    <t>Form (10-round average)</t>
  </si>
  <si>
    <t>Example Golf Club</t>
  </si>
  <si>
    <t>LOWER IS BETTER — a line sloping DOWN means you are improving.</t>
  </si>
  <si>
    <t>The charts fill out as you log rounds. The red form line starts at round 10.</t>
  </si>
  <si>
    <t>And the whole story, once you have enough rounds to fill it.</t>
  </si>
  <si>
    <t>At Home Computer</t>
  </si>
  <si>
    <t>Step by step computer guides for beginners and up.</t>
  </si>
  <si>
    <t>Newest version of this tracker, and how to use it:</t>
  </si>
  <si>
    <t>athomecomputer.co.uk/golf-score-tracker</t>
  </si>
  <si>
    <t>Free to use, free to pass on. Please share the page, not the file,</t>
  </si>
  <si>
    <t>so whoever you send it to always gets the latest one.</t>
  </si>
  <si>
    <t>How this tracker works</t>
  </si>
  <si>
    <t>What it measures</t>
  </si>
  <si>
    <t>Every round is turned into one number: how many shots you took against the par of the course. Shoot 94 on a par 72 and that round is +22. That way a hard course and an easy one can sit in the same list.</t>
  </si>
  <si>
    <t>Eighteen-hole rounds only</t>
  </si>
  <si>
    <t>This tracker takes full eighteen-hole rounds and nothing else. An earlier version accepted nine-hole rounds and doubled them, but a doubled nine bounces around noticeably more than a real eighteen does, and that noise worked its way into every figure on the sheet. Leaving nines out means every number here is honest.</t>
  </si>
  <si>
    <t>If you play a lot of nine-hole rounds, just log your eighteens. You will have fewer rounds in the list, but the ones that are there will mean exactly what they say.</t>
  </si>
  <si>
    <t>What Vs your form tells you</t>
  </si>
  <si>
    <t>Vs par says how you did against the course. Vs your form says how you did against YOURSELF: it compares the round with the average of the ten rounds before it, so it answers the question you actually ask walking off the last green. Was that a good one, for me?</t>
  </si>
  <si>
    <t>A blue cell beat the form you took to the first tee. Red missed it. Yellow matched it exactly. Because it measures each round against the form you had AT THE TIME, a row never changes later — it is a permanent record of that day.</t>
  </si>
  <si>
    <t>Why ten rounds, and not three</t>
  </si>
  <si>
    <t>Golf is a noisy game. Data from Arccos, who track millions of real rounds, shows the average golfer's best and worst round in a single year are about 17 shots apart. One round tells you almost nothing about how you are playing.</t>
  </si>
  <si>
    <t>Averaging rounds cancels that noise out, but there is a point where adding more stops helping much:</t>
  </si>
  <si>
    <t>Rounds averaged</t>
  </si>
  <si>
    <t>How far off the true figure you might be</t>
  </si>
  <si>
    <t>5 rounds</t>
  </si>
  <si>
    <t>about 1.3 shots</t>
  </si>
  <si>
    <t>10 rounds</t>
  </si>
  <si>
    <t>about 0.9 shots</t>
  </si>
  <si>
    <t>20 rounds</t>
  </si>
  <si>
    <t>about 0.7 shots</t>
  </si>
  <si>
    <t>30 rounds</t>
  </si>
  <si>
    <t>about 0.5 shots</t>
  </si>
  <si>
    <t>Going from 5 rounds to 10 tightens the figure by nearly a third. Going from 10 to 20 tightens it by the same again, but costs you twice as many rounds to get there. Ten is the point where you get most of the benefit for the least waiting.</t>
  </si>
  <si>
    <t>Why it compares two blocks of ten</t>
  </si>
  <si>
    <t>A single average tells you where you are. It does not tell you which way you are going. So the sheet works out your last ten rounds, then the ten before those, and shows you the difference. That one comparison is the whole point of the tracker.</t>
  </si>
  <si>
    <t>This is NOT an official handicap</t>
  </si>
  <si>
    <t>Do not turn up at a golf club with the number from this sheet. It is a personal progress tracker and nothing more. An official Handicap Index comes from your club or from a body such as England Golf, and it is worked out completely differently.</t>
  </si>
  <si>
    <t>How a real handicap actually works</t>
  </si>
  <si>
    <t>Under the World Handicap System you need 54 holes to get started — three eighteen-hole rounds, six nine-hole rounds, or a mix.</t>
  </si>
  <si>
    <t>Here is the part that surprises people. Your handicap is NOT the average of your rounds. Once you have twenty scores on record, it takes the best eight of those twenty and averages only those. It throws the other twelve away.</t>
  </si>
  <si>
    <t>That is deliberate. A handicap answers 'how well can this person play when it all goes right?', so that two strangers can have a fair match. It is a fairness device, not a report card.</t>
  </si>
  <si>
    <t>This tracker asks a different question — 'am I getting better?' — and for that you need your typical round, not your best one. So it averages everything in the window and keeps your bad days in. Those are the days that show whether you are improving.</t>
  </si>
  <si>
    <t>What the World Handicap System uses, round by round</t>
  </si>
  <si>
    <t>Rounds on record</t>
  </si>
  <si>
    <t>How many of your best it uses</t>
  </si>
  <si>
    <t>3</t>
  </si>
  <si>
    <t>lowest 1, then take off 2.0</t>
  </si>
  <si>
    <t>4</t>
  </si>
  <si>
    <t>lowest 1, then take off 1.0</t>
  </si>
  <si>
    <t>5</t>
  </si>
  <si>
    <t>lowest 1</t>
  </si>
  <si>
    <t>6</t>
  </si>
  <si>
    <t>average of the lowest 2, then take off 1.0</t>
  </si>
  <si>
    <t>7 to 8</t>
  </si>
  <si>
    <t>average of the lowest 2</t>
  </si>
  <si>
    <t>9 to 11</t>
  </si>
  <si>
    <t>average of the lowest 3</t>
  </si>
  <si>
    <t>12 to 14</t>
  </si>
  <si>
    <t>average of the lowest 4</t>
  </si>
  <si>
    <t>15 to 16</t>
  </si>
  <si>
    <t>average of the lowest 5</t>
  </si>
  <si>
    <t>17 to 18</t>
  </si>
  <si>
    <t>average of the lowest 6</t>
  </si>
  <si>
    <t>19</t>
  </si>
  <si>
    <t>average of the lowest 7</t>
  </si>
  <si>
    <t>20 or more</t>
  </si>
  <si>
    <t>average of the lowest 8 of the last 20</t>
  </si>
  <si>
    <t>Source: Rules of Handicapping, Rule 5.2a (USGA and R&amp;A).</t>
  </si>
  <si>
    <t>Where this came from</t>
  </si>
  <si>
    <t>This tracker is free, from At Home Computer — step by step computer guides for beginners and up. The newest version, and the guide that goes with it, is always at athomecomputer.co.uk/golf-score-tracker</t>
  </si>
  <si>
    <t>Pass it on by all means. Share the page rather than the file, so whoever you send it to always gets the current version.</t>
  </si>
  <si>
    <t>One thing this sheet cannot do</t>
  </si>
  <si>
    <t>It compares you against par, not against how hard each course actually is. Par 72 at a gentle parkland course and par 72 at a windswept links are not the same test. If you play one or two courses regularly, this barely matters. The more you mix very different courses, the rougher your form number becomes.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</si>
</sst>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numFmt numFmtId="166" formatCode="dd\ mmm\ yyyy"/>
  </numFmts>
  <fonts count="22" x14ac:knownFonts="1">
    <font>
      <sz val="11"/>
      <color theme="1"/>
      <name val="Calibri"/>
      <family val="2"/>
      <charset val="1"/>
    </font>
    <font>
      <b/>
      <sz val="18"/>
      <color rgb="FFFFFFFF"/>
      <name val="Arial"/>
      <charset val="1"/>
    </font>
    <font>
      <b/>
      <sz val="11"/>
      <color rgb="FFC9D6DD"/>
      <name val="Arial"/>
      <charset val="1"/>
    </font>
    <font>
      <sz val="10"/>
      <color rgb="FF5B6770"/>
      <name val="Arial"/>
      <charset val="1"/>
    </font>
    <font>
      <b/>
      <sz val="12"/>
      <color rgb="FFFFFFFF"/>
      <name val="Arial"/>
      <charset val="1"/>
    </font>
    <font>
      <b/>
      <sz val="10"/>
      <color rgb="FF37505C"/>
      <name val="Arial"/>
      <charset val="1"/>
    </font>
    <font>
      <b/>
      <sz val="10"/>
      <color rgb="FF1F2933"/>
      <name val="Arial"/>
      <charset val="1"/>
    </font>
    <font>
      <b/>
      <sz val="12"/>
      <color rgb="FF1F2933"/>
      <name val="Arial"/>
      <charset val="1"/>
    </font>
    <font>
      <i/>
      <sz val="9"/>
      <color rgb="FF5B6770"/>
      <name val="Arial"/>
      <charset val="1"/>
    </font>
    <font>
      <sz val="10"/>
      <color rgb="FF1F2933"/>
      <name val="Arial"/>
      <charset val="1"/>
    </font>
    <font>
      <b/>
      <sz val="11"/>
      <color rgb="FF8A5A00"/>
      <name val="Arial"/>
      <charset val="1"/>
    </font>
    <font>
      <sz val="8"/>
      <color rgb="FF5B6770"/>
      <name val="Arial"/>
      <charset val="1"/>
    </font>
    <font>
      <b/>
      <sz val="10"/>
      <color rgb="FFFFFFFF"/>
      <name val="Arial"/>
      <charset val="1"/>
    </font>
    <font>
      <b/>
      <sz val="13"/>
      <color rgb="FF1F2933"/>
      <name val="Arial"/>
      <charset val="1"/>
    </font>
    <font>
      <sz val="8"/>
      <color rgb="FFFFFFFF"/>
      <name val="Arial"/>
      <charset val="1"/>
    </font>
    <font>
      <sz val="9"/>
      <color rgb="FFFFFFFF"/>
      <name val="Arial"/>
      <charset val="1"/>
    </font>
    <font>
      <b/>
      <sz val="11"/>
      <color rgb="FF37505C"/>
      <name val="Arial"/>
      <charset val="1"/>
    </font>
    <font>
      <b/>
      <sz val="10"/>
      <color rgb="FF5B6770"/>
      <name val="Arial"/>
      <charset val="1"/>
    </font>
    <font>
      <b/>
      <sz val="13"/>
      <color rgb="FF37505C"/>
      <name val="Arial"/>
      <charset val="1"/>
    </font>
    <font>
      <b/>
      <u/>
      <sz val="11"/>
      <color rgb="FF0A66C2"/>
      <name val="Arial"/>
      <charset val="1"/>
    </font>
    <font>
      <b/>
      <sz val="15"/>
      <color rgb="FF14532D"/>
      <name val="Arial"/>
      <charset val="1"/>
    </font>
    <font>
      <b/>
      <sz val="12"/>
      <color rgb="FF2E7D32"/>
      <name val="Arial"/>
      <charset val="1"/>
    </font>
  </fonts>
  <fills count="14">
    <fill>
      <patternFill patternType="none"/>
    </fill>
    <fill>
      <patternFill patternType="gray125"/>
    </fill>
    <fill>
      <patternFill patternType="solid">
        <fgColor rgb="FF37505C"/>
        <bgColor rgb="FF14532D"/>
      </patternFill>
    </fill>
    <fill>
      <patternFill patternType="solid">
        <fgColor rgb="FF607D8B"/>
        <bgColor rgb="FF5B6770"/>
      </patternFill>
    </fill>
    <fill>
      <patternFill patternType="solid">
        <fgColor rgb="FFF4F6F7"/>
        <bgColor rgb="FFF8FAFB"/>
      </patternFill>
    </fill>
    <fill>
      <patternFill patternType="solid">
        <fgColor rgb="FFC5B3E6"/>
        <bgColor rgb="FFC9D2D8"/>
      </patternFill>
    </fill>
    <fill>
      <patternFill patternType="solid">
        <fgColor rgb="FFEAE3F7"/>
        <bgColor rgb="FFE2E8EC"/>
      </patternFill>
    </fill>
    <fill>
      <patternFill patternType="solid">
        <fgColor rgb="FFFFF8E1"/>
        <bgColor rgb="FFF8FAFB"/>
      </patternFill>
    </fill>
    <fill>
      <patternFill patternType="solid">
        <fgColor rgb="FFEDF0F2"/>
        <bgColor rgb="FFF4F6F7"/>
      </patternFill>
    </fill>
    <fill>
      <patternFill patternType="solid">
        <fgColor rgb="FF2E7D32"/>
        <bgColor rgb="FF008000"/>
      </patternFill>
    </fill>
    <fill>
      <patternFill patternType="solid">
        <fgColor rgb="FFF8FAFB"/>
        <bgColor rgb="FFF4F6F7"/>
      </patternFill>
    </fill>
    <fill>
      <patternFill patternType="solid">
        <fgColor rgb="FFF0FAF1"/>
        <bgColor rgb="FFF4F6F7"/>
      </patternFill>
    </fill>
    <fill>
      <patternFill patternType="solid">
        <fgColor rgb="FFE2E8EC"/>
        <bgColor rgb="FFEAE3F7"/>
      </patternFill>
    </fill>
    <fill>
      <patternFill patternType="solid">
        <fgColor rgb="FFD6EDDA"/>
        <bgColor rgb="FFE2E8EC"/>
      </patternFill>
    </fill>
  </fills>
  <borders count="3">
    <border>
      <left/>
      <right/>
      <top/>
      <bottom/>
      <diagonal/>
    </border>
    <border>
      <left style="thin">
        <color rgb="FFC9D2D8"/>
      </left>
      <right style="thin">
        <color rgb="FFC9D2D8"/>
      </right>
      <top style="thin">
        <color rgb="FFC9D2D8"/>
      </top>
      <bottom style="thin">
        <color rgb="FFC9D2D8"/>
      </bottom>
      <diagonal/>
    </border>
    <border>
      <left style="thin">
        <color rgb="FFE6C34A"/>
      </left>
      <right/>
      <top style="thin">
        <color rgb="FFE6C34A"/>
      </top>
      <bottom style="thin">
        <color rgb="FFE6C34A"/>
      </bottom>
      <diagonal/>
    </border>
  </borders>
  <cellStyleXfs count="1">
    <xf numFmtId="0" fontId="0" fillId="0" borderId="0"/>
  </cellStyleXfs>
  <cellXfs count="58">
    <xf numFmtId="0" fontId="0" fillId="0" borderId="0" xfId="0"/>
    <xf numFmtId="164" fontId="6" fillId="8" borderId="1" xfId="0" applyNumberFormat="1" applyFont="1" applyFill="1" applyBorder="1" applyAlignment="1">
      <alignment horizontal="center"/>
    </xf>
    <xf numFmtId="164" fontId="3" fillId="8" borderId="1" xfId="0" applyNumberFormat="1" applyFont="1" applyFill="1" applyBorder="1" applyAlignment="1">
      <alignment horizontal="center"/>
    </xf>
    <xf numFmtId="0" fontId="9" fillId="8" borderId="1" xfId="0" applyFont="1" applyFill="1" applyBorder="1" applyAlignment="1">
      <alignment horizontal="left" indent="1"/>
    </xf>
    <xf numFmtId="164" fontId="6" fillId="0" borderId="1" xfId="0" applyNumberFormat="1" applyFont="1" applyBorder="1" applyAlignment="1">
      <alignment horizontal="center"/>
    </xf>
    <xf numFmtId="164" fontId="3" fillId="0" borderId="1" xfId="0" applyNumberFormat="1" applyFont="1" applyBorder="1" applyAlignment="1">
      <alignment horizontal="center"/>
    </xf>
    <xf numFmtId="0" fontId="9" fillId="0" borderId="1" xfId="0" applyFont="1" applyBorder="1" applyAlignment="1">
      <alignment horizontal="left" indent="1"/>
    </xf>
    <xf numFmtId="0" fontId="12" fillId="3" borderId="1" xfId="0" applyFont="1" applyFill="1" applyBorder="1" applyAlignment="1">
      <alignment horizontal="center" vertical="center" wrapText="1"/>
    </xf>
    <xf numFmtId="0" fontId="10" fillId="7" borderId="2" xfId="0" applyFont="1" applyFill="1" applyBorder="1" applyAlignment="1">
      <alignment horizontal="left" vertical="center" indent="1"/>
    </xf>
    <xf numFmtId="0" fontId="8" fillId="0" borderId="0" xfId="0" applyFont="1" applyAlignment="1">
      <alignment horizontal="left" indent="1"/>
    </xf>
    <xf numFmtId="0" fontId="6" fillId="0" borderId="0" xfId="0" applyFont="1" applyAlignment="1">
      <alignment horizontal="left" indent="1"/>
    </xf>
    <xf numFmtId="0" fontId="4" fillId="3" borderId="0" xfId="0" applyFont="1" applyFill="1" applyAlignment="1">
      <alignment horizontal="left" vertical="center" indent="1"/>
    </xf>
    <xf numFmtId="0" fontId="3" fillId="0" borderId="0" xfId="0" applyFont="1" applyAlignment="1">
      <alignment horizontal="left" vertical="center" indent="1"/>
    </xf>
    <xf numFmtId="0" fontId="2" fillId="2" borderId="0" xfId="0" applyFont="1" applyFill="1" applyAlignment="1">
      <alignment horizontal="right" vertical="center" indent="1"/>
    </xf>
    <xf numFmtId="0" fontId="1" fillId="2" borderId="0" xfId="0" applyFont="1" applyFill="1" applyAlignment="1">
      <alignment horizontal="left" vertical="center" indent="1"/>
    </xf>
    <xf numFmtId="0" fontId="0" fillId="2" borderId="0" xfId="0" applyFill="1"/>
    <xf numFmtId="0" fontId="5" fillId="0" borderId="0" xfId="0" applyFont="1"/>
    <xf numFmtId="1" fontId="7" fillId="4" borderId="1" xfId="0" applyNumberFormat="1" applyFont="1" applyFill="1" applyBorder="1" applyAlignment="1">
      <alignment horizontal="center"/>
    </xf>
    <xf numFmtId="0" fontId="9" fillId="0" borderId="0" xfId="0" applyFont="1"/>
    <xf numFmtId="164" fontId="7" fillId="5" borderId="1" xfId="0" applyNumberFormat="1" applyFont="1" applyFill="1" applyBorder="1" applyAlignment="1">
      <alignment horizontal="center"/>
    </xf>
    <xf numFmtId="164" fontId="7" fillId="6" borderId="1" xfId="0" applyNumberFormat="1" applyFont="1" applyFill="1" applyBorder="1" applyAlignment="1">
      <alignment horizontal="center"/>
    </xf>
    <xf numFmtId="164" fontId="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11" fillId="0" borderId="0" xfId="0" applyFont="1"/>
    <xf numFmtId="0" fontId="12" fillId="3" borderId="1" xfId="0" applyFont="1" applyFill="1" applyBorder="1" applyAlignment="1">
      <alignment horizontal="center" vertical="center" wrapText="1"/>
    </xf>
    <xf numFmtId="0" fontId="9" fillId="0" borderId="1" xfId="0" applyFont="1" applyBorder="1" applyAlignment="1">
      <alignment horizontal="left" indent="1"/>
    </xf>
    <xf numFmtId="0" fontId="9" fillId="0" borderId="1" xfId="0" applyFont="1" applyBorder="1" applyAlignment="1">
      <alignment horizontal="center"/>
    </xf>
    <xf numFmtId="1" fontId="13" fillId="0" borderId="1" xfId="0" applyNumberFormat="1" applyFont="1" applyBorder="1" applyAlignment="1">
      <alignment horizontal="center"/>
    </xf>
    <xf numFmtId="0" fontId="9" fillId="8" borderId="1" xfId="0" applyFont="1" applyFill="1" applyBorder="1" applyAlignment="1">
      <alignment horizontal="center"/>
    </xf>
    <xf numFmtId="1" fontId="13" fillId="8" borderId="1" xfId="0" applyNumberFormat="1" applyFont="1" applyFill="1" applyBorder="1" applyAlignment="1">
      <alignment horizontal="center"/>
    </xf>
    <xf numFmtId="0" fontId="12" fillId="9" borderId="1" xfId="0" applyFont="1" applyFill="1" applyBorder="1" applyAlignment="1">
      <alignment horizontal="center" vertical="center" wrapText="1"/>
    </xf>
    <xf numFmtId="0" fontId="14" fillId="0" borderId="0" xfId="0" applyFont="1"/>
    <xf numFmtId="0" fontId="9" fillId="10" borderId="1" xfId="0" applyFont="1" applyFill="1" applyBorder="1" applyAlignment="1">
      <alignment horizontal="center"/>
    </xf>
    <xf numFmtId="166" fontId="9" fillId="11" borderId="1" xfId="0" applyNumberFormat="1" applyFont="1" applyFill="1" applyBorder="1" applyAlignment="1">
      <alignment horizontal="center"/>
    </xf>
    <xf numFmtId="0" fontId="9" fillId="11" borderId="1" xfId="0" applyFont="1" applyFill="1" applyBorder="1" applyAlignment="1">
      <alignment horizontal="left" indent="1"/>
    </xf>
    <xf numFmtId="0" fontId="9" fillId="11" borderId="1" xfId="0" applyFont="1" applyFill="1" applyBorder="1" applyAlignment="1">
      <alignment horizontal="center"/>
    </xf>
    <xf numFmtId="165" fontId="9" fillId="10" borderId="1" xfId="0" applyNumberFormat="1" applyFont="1" applyFill="1" applyBorder="1" applyAlignment="1">
      <alignment horizontal="center"/>
    </xf>
    <xf numFmtId="164" fontId="6" fillId="10" borderId="1" xfId="0" applyNumberFormat="1" applyFont="1" applyFill="1" applyBorder="1" applyAlignment="1">
      <alignment horizontal="center"/>
    </xf>
    <xf numFmtId="0" fontId="15" fillId="0" borderId="0" xfId="0" applyFont="1"/>
    <xf numFmtId="165" fontId="15" fillId="0" borderId="0" xfId="0" applyNumberFormat="1" applyFont="1"/>
    <xf numFmtId="0" fontId="9" fillId="12" borderId="1" xfId="0" applyFont="1" applyFill="1" applyBorder="1" applyAlignment="1">
      <alignment horizontal="center"/>
    </xf>
    <xf numFmtId="166" fontId="9" fillId="13" borderId="1" xfId="0" applyNumberFormat="1" applyFont="1" applyFill="1" applyBorder="1" applyAlignment="1">
      <alignment horizontal="center"/>
    </xf>
    <xf numFmtId="0" fontId="9" fillId="13" borderId="1" xfId="0" applyFont="1" applyFill="1" applyBorder="1" applyAlignment="1">
      <alignment horizontal="left" indent="1"/>
    </xf>
    <xf numFmtId="0" fontId="9" fillId="13" borderId="1" xfId="0" applyFont="1" applyFill="1" applyBorder="1" applyAlignment="1">
      <alignment horizontal="center"/>
    </xf>
    <xf numFmtId="165" fontId="9" fillId="12" borderId="1" xfId="0" applyNumberFormat="1" applyFont="1" applyFill="1" applyBorder="1" applyAlignment="1">
      <alignment horizontal="center"/>
    </xf>
    <xf numFmtId="164" fontId="6" fillId="12" borderId="1" xfId="0" applyNumberFormat="1" applyFont="1" applyFill="1" applyBorder="1" applyAlignment="1">
      <alignment horizontal="center"/>
    </xf>
    <xf numFmtId="0" fontId="16" fillId="0" borderId="0" xfId="0" applyFont="1" applyAlignment="1">
      <alignment horizontal="left" vertical="center"/>
    </xf>
    <xf numFmtId="0" fontId="3" fillId="0" borderId="0" xfId="0" applyFont="1" applyAlignment="1">
      <alignment horizontal="left" vertical="center"/>
    </xf>
    <xf numFmtId="0" fontId="17" fillId="0" borderId="0" xfId="0" applyFont="1"/>
    <xf numFmtId="0" fontId="18" fillId="0" borderId="0" xfId="0" applyFont="1"/>
    <xf numFmtId="0" fontId="3" fillId="0" borderId="0" xfId="0" applyFont="1"/>
    <xf numFmtId="0" fontId="19" fillId="0" borderId="0" xfId="0" applyFont="1"/>
    <xf numFmtId="0" fontId="8" fillId="0" borderId="0" xfId="0" applyFont="1"/>
    <xf numFmtId="0" fontId="12" fillId="9" borderId="1" xfId="0" applyFont="1" applyFill="1" applyBorder="1" applyAlignment="1">
      <alignment horizontal="left" indent="1"/>
    </xf>
    <xf numFmtId="0" fontId="8" fillId="0" borderId="0" xfId="0" applyFont="1" applyAlignment="1">
      <alignment horizontal="left" vertical="top" wrapText="1" indent="1"/>
    </xf>
    <xf numFmtId="0" fontId="20" fillId="0" borderId="0" xfId="0" applyFont="1"/>
    <xf numFmtId="0" fontId="9" fillId="0" borderId="0" xfId="0" applyFont="1" applyAlignment="1">
      <alignment vertical="top" wrapText="1"/>
    </xf>
    <xf numFmtId="0" fontId="21" fillId="0" borderId="0" xfId="0" applyFont="1"/>
  </cellXfs>
  <cellStyles count="1">
    <cellStyle name="Normal" xfId="0" builtinId="0"/>
  </cellStyles>
  <dxfs count="5">
    <dxf>
      <fill>
        <patternFill>
          <bgColor rgb="FFEAE3F7"/>
        </patternFill>
      </fill>
    </dxf>
    <dxf>
      <fill>
        <patternFill>
          <bgColor rgb="FFC5B3E6"/>
        </patternFill>
      </fill>
    </dxf>
    <dxf>
      <fill>
        <patternFill>
          <bgColor rgb="FFF7C9C9"/>
        </patternFill>
      </fill>
    </dxf>
    <dxf>
      <fill>
        <patternFill>
          <bgColor rgb="FFFDF0C8"/>
        </patternFill>
      </fill>
    </dxf>
    <dxf>
      <fill>
        <patternFill>
          <bgColor rgb="FFD6E6F5"/>
        </patternFill>
      </fill>
    </dxf>
  </dxfs>
  <tableStyles count="0" defaultTableStyle="TableStyleMedium2" defaultPivotStyle="PivotStyleLight16"/>
  <colors>
    <indexedColors>
      <rgbColor rgb="FF000000"/>
      <rgbColor rgb="FFFFFFFF"/>
      <rgbColor rgb="FFFF0000"/>
      <rgbColor rgb="FF00FF00"/>
      <rgbColor rgb="FF0000FF"/>
      <rgbColor rgb="FFEDF0F2"/>
      <rgbColor rgb="FFFF00FF"/>
      <rgbColor rgb="FF00FFFF"/>
      <rgbColor rgb="FF800000"/>
      <rgbColor rgb="FF008000"/>
      <rgbColor rgb="FF000080"/>
      <rgbColor rgb="FF8A5A00"/>
      <rgbColor rgb="FF800080"/>
      <rgbColor rgb="FF008080"/>
      <rgbColor rgb="FFC5B3E6"/>
      <rgbColor rgb="FF878787"/>
      <rgbColor rgb="FFE2E8EC"/>
      <rgbColor rgb="FFBE4B48"/>
      <rgbColor rgb="FFFFF8E1"/>
      <rgbColor rgb="FFD6E6F5"/>
      <rgbColor rgb="FF660066"/>
      <rgbColor rgb="FFF8FAFB"/>
      <rgbColor rgb="FF0A66C2"/>
      <rgbColor rgb="FFC9D6DD"/>
      <rgbColor rgb="FF000080"/>
      <rgbColor rgb="FFFF00FF"/>
      <rgbColor rgb="FFF4F6F7"/>
      <rgbColor rgb="FF00FFFF"/>
      <rgbColor rgb="FF800080"/>
      <rgbColor rgb="FF800000"/>
      <rgbColor rgb="FF008080"/>
      <rgbColor rgb="FF0000FF"/>
      <rgbColor rgb="FF00CCFF"/>
      <rgbColor rgb="FFF0FAF1"/>
      <rgbColor rgb="FFD6EDDA"/>
      <rgbColor rgb="FFFDF0C8"/>
      <rgbColor rgb="FFC9D2D8"/>
      <rgbColor rgb="FFEAE3F7"/>
      <rgbColor rgb="FFD9D9D9"/>
      <rgbColor rgb="FFF7C9C9"/>
      <rgbColor rgb="FF4A7EBB"/>
      <rgbColor rgb="FF33CCCC"/>
      <rgbColor rgb="FF99CC00"/>
      <rgbColor rgb="FFE6C34A"/>
      <rgbColor rgb="FFFF9900"/>
      <rgbColor rgb="FFFF6600"/>
      <rgbColor rgb="FF5B6770"/>
      <rgbColor rgb="FF607D8B"/>
      <rgbColor rgb="FF003366"/>
      <rgbColor rgb="FF2E7D32"/>
      <rgbColor rgb="FF14532D"/>
      <rgbColor rgb="FF333300"/>
      <rgbColor rgb="FF993300"/>
      <rgbColor rgb="FF993366"/>
      <rgbColor rgb="FF37505C"/>
      <rgbColor rgb="FF1F29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GB" sz="1800" b="1" strike="noStrike" spc="-1">
                <a:solidFill>
                  <a:srgbClr val="000000"/>
                </a:solidFill>
                <a:latin typeface="Calibri"/>
              </a:rPr>
              <a:t>Your last 50 rounds</a:t>
            </a:r>
          </a:p>
        </c:rich>
      </c:tx>
      <c:overlay val="0"/>
      <c:spPr>
        <a:noFill/>
        <a:ln w="0">
          <a:noFill/>
        </a:ln>
      </c:spPr>
    </c:title>
    <c:autoTitleDeleted val="0"/>
    <c:plotArea>
      <c:layout/>
      <c:lineChart>
        <c:grouping val="standard"/>
        <c:varyColors val="0"/>
        <c:ser>
          <c:idx val="0"/>
          <c:order val="0"/>
          <c:tx>
            <c:strRef>
              <c:f>'My Rounds'!$U$22</c:f>
              <c:strCache>
                <c:ptCount val="1"/>
                <c:pt idx="0">
                  <c:v>Each round</c:v>
                </c:pt>
              </c:strCache>
            </c:strRef>
          </c:tx>
          <c:spPr>
            <a:ln w="11880">
              <a:solidFill>
                <a:srgbClr val="4A7EBB"/>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'My Rounds'!$T$23:$T$72</c:f>
              <c:strCache>
                <c:ptCount val="1"/>
                <c:pt idx="0">
                  <c:v>1</c:v>
                </c:pt>
              </c:strCache>
            </c:strRef>
          </c:cat>
          <c:val>
            <c:numRef>
              <c:f>'My Rounds'!$U$23:$U$72</c:f>
              <c:numCache>
                <c:formatCode>General</c:formatCode>
                <c:ptCount val="50"/>
                <c:pt idx="0" formatCode="\+0;\-0;0">
                  <c:v>22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val>
          <c:smooth val="1"/>
          <c:extLst>
            <c:ext xmlns:c16="http://schemas.microsoft.com/office/drawing/2014/chart" uri="{C3380CC4-5D6E-409C-BE32-E72D297353CC}">
              <c16:uniqueId val="{00000000-6F97-4082-A755-5FC6299BA8D4}"/>
            </c:ext>
          </c:extLst>
        </c:ser>
        <c:ser>
          <c:idx val="1"/>
          <c:order val="1"/>
          <c:tx>
            <c:strRef>
              <c:f>'My Rounds'!$V$22</c:f>
              <c:strCache>
                <c:ptCount val="1"/>
                <c:pt idx="0">
                  <c:v>Form (10-round average)</c:v>
                </c:pt>
              </c:strCache>
            </c:strRef>
          </c:tx>
          <c:spPr>
            <a:ln w="28080">
              <a:solidFill>
                <a:srgbClr val="BE4B48"/>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'My Rounds'!$T$23:$T$72</c:f>
              <c:strCache>
                <c:ptCount val="1"/>
                <c:pt idx="0">
                  <c:v>1</c:v>
                </c:pt>
              </c:strCache>
            </c:strRef>
          </c:cat>
          <c:val>
            <c:numRef>
              <c:f>'My Rounds'!$V$23:$V$72</c:f>
              <c:numCache>
                <c:formatCode>General</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val>
          <c:smooth val="1"/>
          <c:extLst>
            <c:ext xmlns:c16="http://schemas.microsoft.com/office/drawing/2014/chart" uri="{C3380CC4-5D6E-409C-BE32-E72D297353CC}">
              <c16:uniqueId val="{00000001-6F97-4082-A755-5FC6299BA8D4}"/>
            </c:ext>
          </c:extLst>
        </c:ser>
        <c:dLbls>
          <c:showLegendKey val="0"/>
          <c:showVal val="0"/>
          <c:showCatName val="0"/>
          <c:showSerName val="0"/>
          <c:showPercent val="0"/>
          <c:showBubbleSize val="0"/>
        </c:dLbls>
        <c:hiLowLines>
          <c:spPr>
            <a:ln w="0">
              <a:noFill/>
            </a:ln>
          </c:spPr>
        </c:hiLowLines>
        <c:smooth val="0"/>
        <c:axId val="14751643"/>
        <c:axId val="96634206"/>
      </c:lineChart>
      <c:catAx>
        <c:axId val="14751643"/>
        <c:scaling>
          <c:orientation val="minMax"/>
        </c:scaling>
        <c:delete val="0"/>
        <c:axPos val="b"/>
        <c:majorGridlines>
          <c:spPr>
            <a:ln w="9360">
              <a:solidFill>
                <a:srgbClr val="878787"/>
              </a:solidFill>
              <a:round/>
            </a:ln>
          </c:spPr>
        </c:majorGridlines>
        <c:title>
          <c:tx>
            <c:rich>
              <a:bodyPr rot="0"/>
              <a:lstStyle/>
              <a:p>
                <a:pPr>
                  <a:defRPr sz="1000" b="1" strike="noStrike" spc="-1">
                    <a:solidFill>
                      <a:srgbClr val="000000"/>
                    </a:solidFill>
                    <a:latin typeface="Calibri"/>
                  </a:defRPr>
                </a:pPr>
                <a:r>
                  <a:rPr lang="en-GB" sz="1000" b="1" strike="noStrike" spc="-1">
                    <a:solidFill>
                      <a:srgbClr val="000000"/>
                    </a:solidFill>
                    <a:latin typeface="Calibri"/>
                  </a:rPr>
                  <a:t>Round</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96634206"/>
        <c:crosses val="autoZero"/>
        <c:auto val="1"/>
        <c:lblAlgn val="ctr"/>
        <c:lblOffset val="100"/>
        <c:tickLblSkip val="10"/>
        <c:tickMarkSkip val="10"/>
        <c:noMultiLvlLbl val="0"/>
      </c:catAx>
      <c:valAx>
        <c:axId val="96634206"/>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GB" sz="1000" b="1" strike="noStrike" spc="-1">
                    <a:solidFill>
                      <a:srgbClr val="000000"/>
                    </a:solidFill>
                    <a:latin typeface="Calibri"/>
                  </a:rPr>
                  <a:t>Shots against par — LOWER IS BETTER</a:t>
                </a:r>
              </a:p>
            </c:rich>
          </c:tx>
          <c:overlay val="0"/>
          <c:spPr>
            <a:noFill/>
            <a:ln w="0">
              <a:noFill/>
            </a:ln>
          </c:spPr>
        </c:title>
        <c:numFmt formatCode="\+0;\-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4751643"/>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0"/>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Every round so far (room for 250)</a:t>
            </a:r>
          </a:p>
        </c:rich>
      </c:tx>
      <c:overlay val="0"/>
      <c:spPr>
        <a:noFill/>
        <a:ln w="0">
          <a:noFill/>
        </a:ln>
      </c:spPr>
    </c:title>
    <c:autoTitleDeleted val="0"/>
    <c:plotArea>
      <c:layout/>
      <c:lineChart>
        <c:grouping val="standard"/>
        <c:varyColors val="0"/>
        <c:ser>
          <c:idx val="0"/>
          <c:order val="0"/>
          <c:tx>
            <c:strRef>
              <c:f>'My Rounds'!$W$22</c:f>
              <c:strCache>
                <c:ptCount val="1"/>
                <c:pt idx="0">
                  <c:v>Each round</c:v>
                </c:pt>
              </c:strCache>
            </c:strRef>
          </c:tx>
          <c:spPr>
            <a:ln w="9000">
              <a:solidFill>
                <a:srgbClr val="4A7EBB"/>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'My Rounds'!$Y$23:$Y$272</c:f>
              <c:numCache>
                <c:formatCode>General</c:formatCode>
                <c:ptCount val="2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numCache>
            </c:numRef>
          </c:cat>
          <c:val>
            <c:numRef>
              <c:f>'My Rounds'!$W$23:$W$272</c:f>
              <c:numCache>
                <c:formatCode>General</c:formatCode>
                <c:ptCount val="250"/>
                <c:pt idx="0" formatCode="\+0;\-0;0">
                  <c:v>22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numCache>
            </c:numRef>
          </c:val>
          <c:smooth val="1"/>
          <c:extLst>
            <c:ext xmlns:c16="http://schemas.microsoft.com/office/drawing/2014/chart" uri="{C3380CC4-5D6E-409C-BE32-E72D297353CC}">
              <c16:uniqueId val="{00000000-D872-4362-A4F3-1B104DD2583F}"/>
            </c:ext>
          </c:extLst>
        </c:ser>
        <c:ser>
          <c:idx val="1"/>
          <c:order val="1"/>
          <c:tx>
            <c:strRef>
              <c:f>'My Rounds'!$X$22</c:f>
              <c:strCache>
                <c:ptCount val="1"/>
                <c:pt idx="0">
                  <c:v>Form (10-round average)</c:v>
                </c:pt>
              </c:strCache>
            </c:strRef>
          </c:tx>
          <c:spPr>
            <a:ln w="24120">
              <a:solidFill>
                <a:srgbClr val="BE4B48"/>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'My Rounds'!$Y$23:$Y$272</c:f>
              <c:numCache>
                <c:formatCode>General</c:formatCode>
                <c:ptCount val="2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numCache>
            </c:numRef>
          </c:cat>
          <c:val>
            <c:numRef>
              <c:f>'My Rounds'!$X$23:$X$272</c:f>
              <c:numCache>
                <c:formatCode>General</c:formatCode>
                <c:ptCount val="2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numCache>
            </c:numRef>
          </c:val>
          <c:smooth val="1"/>
          <c:extLst>
            <c:ext xmlns:c16="http://schemas.microsoft.com/office/drawing/2014/chart" uri="{C3380CC4-5D6E-409C-BE32-E72D297353CC}">
              <c16:uniqueId val="{00000001-D872-4362-A4F3-1B104DD2583F}"/>
            </c:ext>
          </c:extLst>
        </c:ser>
        <c:dLbls>
          <c:showLegendKey val="0"/>
          <c:showVal val="0"/>
          <c:showCatName val="0"/>
          <c:showSerName val="0"/>
          <c:showPercent val="0"/>
          <c:showBubbleSize val="0"/>
        </c:dLbls>
        <c:hiLowLines>
          <c:spPr>
            <a:ln w="0">
              <a:noFill/>
            </a:ln>
          </c:spPr>
        </c:hiLowLines>
        <c:smooth val="0"/>
        <c:axId val="623535"/>
        <c:axId val="73253438"/>
      </c:lineChart>
      <c:catAx>
        <c:axId val="623535"/>
        <c:scaling>
          <c:orientation val="minMax"/>
        </c:scaling>
        <c:delete val="0"/>
        <c:axPos val="b"/>
        <c:majorGridlines>
          <c:spPr>
            <a:ln w="9360">
              <a:solidFill>
                <a:srgbClr val="878787"/>
              </a:solidFill>
              <a:round/>
            </a:ln>
          </c:spPr>
        </c:majorGridlines>
        <c:title>
          <c:tx>
            <c:rich>
              <a:bodyPr rot="0"/>
              <a:lstStyle/>
              <a:p>
                <a:pPr>
                  <a:defRPr sz="1000" b="1" strike="noStrike" spc="-1">
                    <a:solidFill>
                      <a:srgbClr val="000000"/>
                    </a:solidFill>
                    <a:latin typeface="Calibri"/>
                  </a:defRPr>
                </a:pPr>
                <a:r>
                  <a:rPr sz="1000" b="1" strike="noStrike" spc="-1">
                    <a:solidFill>
                      <a:srgbClr val="000000"/>
                    </a:solidFill>
                    <a:latin typeface="Calibri"/>
                  </a:rPr>
                  <a:t>Round</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73253438"/>
        <c:crosses val="autoZero"/>
        <c:auto val="1"/>
        <c:lblAlgn val="ctr"/>
        <c:lblOffset val="100"/>
        <c:tickLblSkip val="50"/>
        <c:tickMarkSkip val="50"/>
        <c:noMultiLvlLbl val="0"/>
      </c:catAx>
      <c:valAx>
        <c:axId val="73253438"/>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sz="1000" b="1" strike="noStrike" spc="-1">
                    <a:solidFill>
                      <a:srgbClr val="000000"/>
                    </a:solidFill>
                    <a:latin typeface="Calibri"/>
                  </a:rPr>
                  <a:t>Shots against par — LOWER IS BETTER</a:t>
                </a:r>
              </a:p>
            </c:rich>
          </c:tx>
          <c:overlay val="0"/>
          <c:spPr>
            <a:noFill/>
            <a:ln w="0">
              <a:noFill/>
            </a:ln>
          </c:spPr>
        </c:title>
        <c:numFmt formatCode="\+0;\-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23535"/>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0"/>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25</xdr:row>
      <xdr:rowOff>102960</xdr:rowOff>
    </xdr:from>
    <xdr:to>
      <xdr:col>28</xdr:col>
      <xdr:colOff>216000</xdr:colOff>
      <xdr:row>42</xdr:row>
      <xdr:rowOff>104040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0</xdr:colOff>
      <xdr:row>44</xdr:row>
      <xdr:rowOff>102960</xdr:rowOff>
    </xdr:from>
    <xdr:to>
      <xdr:col>28</xdr:col>
      <xdr:colOff>216000</xdr:colOff>
      <xdr:row>56</xdr:row>
      <xdr:rowOff>156600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361440</xdr:colOff>
      <xdr:row>0</xdr:row>
      <xdr:rowOff>361440</xdr:rowOff>
    </xdr:to>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xdr:blipFill>
      <xdr:spPr>
        <a:xfrm>
          <a:off x="0" y="0"/>
          <a:ext cx="361440" cy="361440"/>
        </a:xfrm>
        <a:prstGeom prst="rect">
          <a:avLst/>
        </a:prstGeom>
        <a:ln w="0">
          <a:noFill/>
        </a:ln>
      </xdr:spPr>
    </xdr:pic>
    <xdr:clientData/>
  </xdr:twoCellAnchor>
  <xdr:twoCellAnchor editAs="oneCell">
    <xdr:from>
      <xdr:col>11</xdr:col>
      <xdr:colOff>0</xdr:colOff>
      <xdr:row>58</xdr:row>
      <xdr:rowOff>102960</xdr:rowOff>
    </xdr:from>
    <xdr:to>
      <xdr:col>12</xdr:col>
      <xdr:colOff>93240</xdr:colOff>
      <xdr:row>62</xdr:row>
      <xdr:rowOff>45360</xdr:rowOff>
    </xdr:to>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stretch/>
      </xdr:blipFill>
      <xdr:spPr>
        <a:xfrm>
          <a:off x="8717400" y="12220560"/>
          <a:ext cx="704520" cy="7045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thomecomputer.co.uk/golf-score-track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72"/>
  <sheetViews>
    <sheetView showGridLines="0" tabSelected="1" zoomScaleNormal="100" workbookViewId="0"/>
  </sheetViews>
  <sheetFormatPr defaultColWidth="8.6640625" defaultRowHeight="14.25" x14ac:dyDescent="0.45"/>
  <cols>
    <col min="1" max="1" width="8" customWidth="1"/>
    <col min="2" max="2" width="12" customWidth="1"/>
    <col min="3" max="3" width="24" customWidth="1"/>
    <col min="4" max="4" width="7" customWidth="1"/>
    <col min="5" max="5" width="8" customWidth="1"/>
    <col min="6" max="6" width="9" customWidth="1"/>
    <col min="7" max="8" width="14" customWidth="1"/>
    <col min="9" max="9" width="15" customWidth="1"/>
    <col min="11" max="11" width="4" customWidth="1"/>
    <col min="19" max="19" width="13" hidden="1" customWidth="1"/>
    <col min="20" max="26" width="3" customWidth="1"/>
  </cols>
  <sheetData>
    <row r="1" spans="1:19" ht="33.75" customHeight="1" x14ac:dyDescent="0.45">
      <c r="A1" s="15"/>
      <c r="B1" s="14" t="s">
        <v>0</v>
      </c>
      <c r="C1" s="14"/>
      <c r="D1" s="14"/>
      <c r="E1" s="14"/>
      <c r="F1" s="14"/>
      <c r="G1" s="13" t="s">
        <v>1</v>
      </c>
      <c r="H1" s="13"/>
      <c r="I1" s="13"/>
    </row>
    <row r="2" spans="1:19" ht="19.5" customHeight="1" x14ac:dyDescent="0.45">
      <c r="A2" s="12" t="s">
        <v>2</v>
      </c>
      <c r="B2" s="12"/>
      <c r="C2" s="12"/>
      <c r="D2" s="12"/>
      <c r="E2" s="12"/>
      <c r="F2" s="12"/>
      <c r="G2" s="12"/>
      <c r="H2" s="12"/>
      <c r="I2" s="12"/>
    </row>
    <row r="3" spans="1:19" ht="6" customHeight="1" x14ac:dyDescent="0.45"/>
    <row r="4" spans="1:19" ht="21.75" customHeight="1" x14ac:dyDescent="0.45">
      <c r="A4" s="11" t="s">
        <v>3</v>
      </c>
      <c r="B4" s="11"/>
      <c r="C4" s="11"/>
      <c r="D4" s="11"/>
      <c r="E4" s="11"/>
      <c r="F4" s="11"/>
      <c r="G4" s="11"/>
      <c r="H4" s="11"/>
      <c r="I4" s="11"/>
      <c r="L4" s="16" t="s">
        <v>4</v>
      </c>
    </row>
    <row r="5" spans="1:19" ht="15.4" x14ac:dyDescent="0.45">
      <c r="A5" s="10" t="s">
        <v>5</v>
      </c>
      <c r="B5" s="10"/>
      <c r="C5" s="17">
        <f>COUNT($E$23:$E$272)</f>
        <v>1</v>
      </c>
      <c r="D5" s="9" t="s">
        <v>6</v>
      </c>
      <c r="E5" s="9"/>
      <c r="F5" s="9"/>
      <c r="G5" s="9"/>
      <c r="H5" s="9"/>
      <c r="I5" s="9"/>
      <c r="L5" s="18"/>
    </row>
    <row r="6" spans="1:19" ht="15.4" x14ac:dyDescent="0.45">
      <c r="A6" s="10" t="s">
        <v>7</v>
      </c>
      <c r="B6" s="10"/>
      <c r="C6" s="19">
        <f ca="1">IF($S$11=0,"",AVERAGE(OFFSET($F$23,MAX(0,$S$11-10),0,MIN($S$11,10),1)))</f>
        <v>22</v>
      </c>
      <c r="D6" s="9" t="s">
        <v>8</v>
      </c>
      <c r="E6" s="9"/>
      <c r="F6" s="9"/>
      <c r="G6" s="9"/>
      <c r="H6" s="9"/>
      <c r="I6" s="9"/>
      <c r="L6" s="18" t="s">
        <v>9</v>
      </c>
    </row>
    <row r="7" spans="1:19" ht="15.4" x14ac:dyDescent="0.45">
      <c r="A7" s="10" t="s">
        <v>10</v>
      </c>
      <c r="B7" s="10"/>
      <c r="C7" s="20" t="str">
        <f ca="1">IF($S$11&lt;=10,"",AVERAGE(OFFSET($F$23,MAX(0,$S$11-20),0,MIN($S$11-10,10),1)))</f>
        <v/>
      </c>
      <c r="D7" s="9" t="s">
        <v>11</v>
      </c>
      <c r="E7" s="9"/>
      <c r="F7" s="9"/>
      <c r="G7" s="9"/>
      <c r="H7" s="9"/>
      <c r="I7" s="9"/>
      <c r="L7" s="18" t="s">
        <v>12</v>
      </c>
    </row>
    <row r="8" spans="1:19" ht="15.4" x14ac:dyDescent="0.45">
      <c r="A8" s="10" t="s">
        <v>13</v>
      </c>
      <c r="B8" s="10"/>
      <c r="C8" s="21" t="str">
        <f ca="1">IF($C$7="","",$C$7-$C$6)</f>
        <v/>
      </c>
      <c r="D8" s="10" t="str">
        <f ca="1">IF($C$8="","Log 11 rounds and this will tell you which way you are going.",IF(ROUND($C$8,1)&gt;0,"You are "&amp;TEXT($C$8,"0.0")&amp;" shots better than you were. Keep going.",IF(ROUND($C$8,1)&lt;0,"You are "&amp;TEXT(-$C$8,"0.0")&amp;" shots worse than you were.","No change — you are playing exactly as before.")))</f>
        <v>Log 11 rounds and this will tell you which way you are going.</v>
      </c>
      <c r="E8" s="10"/>
      <c r="F8" s="10"/>
      <c r="G8" s="10"/>
      <c r="H8" s="10"/>
      <c r="I8" s="10"/>
      <c r="L8" s="18" t="s">
        <v>14</v>
      </c>
    </row>
    <row r="9" spans="1:19" ht="15.4" x14ac:dyDescent="0.45">
      <c r="A9" s="10" t="s">
        <v>15</v>
      </c>
      <c r="B9" s="10"/>
      <c r="C9" s="22">
        <f>IF($C$5=0,"",MIN($F$23:$F$272))</f>
        <v>22</v>
      </c>
      <c r="D9" s="9" t="s">
        <v>16</v>
      </c>
      <c r="E9" s="9"/>
      <c r="F9" s="9"/>
      <c r="G9" s="9"/>
      <c r="H9" s="9"/>
      <c r="I9" s="9"/>
      <c r="L9" s="18" t="s">
        <v>17</v>
      </c>
    </row>
    <row r="10" spans="1:19" ht="24" customHeight="1" x14ac:dyDescent="0.45">
      <c r="A10" s="8" t="str">
        <f>IF($C$5=0,"Add your first round in the table below.",IF(COUNT($E$273:$E$322)&gt;0,"YOU HAVE TYPED PAST THE END OF THE SHEET. Anything below row 272 is NOT being counted. Start a fresh copy and bring your last 20 rounds across.",IF($C$5&lt;&gt;$S$11,"THERE IS A BLANK ROW IN YOUR LOG. Find the empty row, delete it, and close the gap — until you do, the figures above are wrong.",IF(SUMPRODUCT(--($B$24:$B$272&lt;&gt;""),--($B$23:$B$271&lt;&gt;""),--($B$24:$B$272&lt;$B$23:$B$271))&gt;0,"YOUR ROUNDS ARE NOT IN DATE ORDER. Oldest at the top, newest at the bottom. Until they are, the figures above are reading the wrong rounds.",IF($S$11&gt;=240,"ONLY "&amp;(250-$S$11)&amp;" ROWS LEFT. When it is full, start a fresh copy and bring your last 20 rounds across, and everything keeps working.",IF($C$5&lt;5,"TOO EARLY TO MEAN ANYTHING YET — one round tells you nothing. Keep logging.",IF($C$5&lt;10,"ROUGH GUIDE ONLY — "&amp;(10-$C$5)&amp;" more round(s) and this becomes reliable.","THIS IS YOUR FORM — "&amp;$C$5&amp;" rounds logged. The numbers above are worth trusting.")))))))</f>
        <v>TOO EARLY TO MEAN ANYTHING YET — one round tells you nothing. Keep logging.</v>
      </c>
      <c r="B10" s="8"/>
      <c r="C10" s="8"/>
      <c r="D10" s="8"/>
      <c r="E10" s="8"/>
      <c r="F10" s="8"/>
      <c r="G10" s="8"/>
      <c r="H10" s="8"/>
      <c r="I10" s="8"/>
      <c r="L10" s="18"/>
      <c r="S10" s="23" t="s">
        <v>18</v>
      </c>
    </row>
    <row r="11" spans="1:19" x14ac:dyDescent="0.45">
      <c r="L11" s="18" t="s">
        <v>19</v>
      </c>
      <c r="S11" s="23">
        <f>MAX(0,SUMPRODUCT(MAX(($F$23:$F$272&lt;&gt;"")*ROW($F$23:$F$272)))-22)</f>
        <v>1</v>
      </c>
    </row>
    <row r="12" spans="1:19" ht="21.75" customHeight="1" x14ac:dyDescent="0.45">
      <c r="A12" s="11" t="s">
        <v>20</v>
      </c>
      <c r="B12" s="11"/>
      <c r="C12" s="11"/>
      <c r="D12" s="11"/>
      <c r="E12" s="11"/>
      <c r="F12" s="11"/>
      <c r="G12" s="11"/>
      <c r="H12" s="11"/>
      <c r="I12" s="11"/>
      <c r="L12" s="18" t="s">
        <v>21</v>
      </c>
    </row>
    <row r="13" spans="1:19" ht="30" customHeight="1" x14ac:dyDescent="0.45">
      <c r="A13" s="7" t="s">
        <v>22</v>
      </c>
      <c r="B13" s="7"/>
      <c r="C13" s="24" t="s">
        <v>23</v>
      </c>
      <c r="D13" s="7" t="s">
        <v>24</v>
      </c>
      <c r="E13" s="7"/>
      <c r="F13" s="7" t="s">
        <v>25</v>
      </c>
      <c r="G13" s="7"/>
      <c r="H13" s="24" t="s">
        <v>26</v>
      </c>
      <c r="L13" s="18" t="s">
        <v>27</v>
      </c>
      <c r="S13" s="23" t="s">
        <v>28</v>
      </c>
    </row>
    <row r="14" spans="1:19" ht="16.899999999999999" x14ac:dyDescent="0.5">
      <c r="A14" s="6" t="str">
        <f>IFERROR(INDEX($C$23:$C$272,MATCH(LARGE($S$23:$S$272,1),$S$23:$S$272,0)),"")</f>
        <v>Example Golf Club</v>
      </c>
      <c r="B14" s="6"/>
      <c r="C14" s="26">
        <f t="shared" ref="C14:C19" si="0">IF($A14="","",COUNTIF($C$23:$C$272,$A14))</f>
        <v>1</v>
      </c>
      <c r="D14" s="5">
        <f t="shared" ref="D14:D19" si="1">IF($A14="","",SUMIF($C$23:$C$272,$A14,$F$23:$F$272)/COUNTIF($C$23:$C$272,$A14))</f>
        <v>22</v>
      </c>
      <c r="E14" s="5"/>
      <c r="F14" s="4">
        <f t="shared" ref="F14:F19" si="2">IF($A14="","",SUMIFS($F$23:$F$272,$C$23:$C$272,$A14,$Z$23:$Z$272,"&lt;=10")/COUNTIFS($C$23:$C$272,$A14,$Z$23:$Z$272,"&lt;=10"))</f>
        <v>22</v>
      </c>
      <c r="G14" s="4"/>
      <c r="H14" s="27">
        <f t="shared" ref="H14:H19" si="3">IF($A14="","",ROUNDUP(INDEX($D$23:$D$272,SUMPRODUCT(MAX(($C$23:$C$272=$A14)*ROW($C$23:$C$272)))-22)+$F14,0)-1)</f>
        <v>93</v>
      </c>
      <c r="L14" s="18"/>
    </row>
    <row r="15" spans="1:19" ht="16.899999999999999" x14ac:dyDescent="0.5">
      <c r="A15" s="3" t="str">
        <f>IFERROR(INDEX($C$23:$C$272,MATCH(LARGE($S$23:$S$272,2),$S$23:$S$272,0)),"")</f>
        <v/>
      </c>
      <c r="B15" s="3"/>
      <c r="C15" s="28" t="str">
        <f t="shared" si="0"/>
        <v/>
      </c>
      <c r="D15" s="2" t="str">
        <f t="shared" si="1"/>
        <v/>
      </c>
      <c r="E15" s="2"/>
      <c r="F15" s="1" t="str">
        <f t="shared" si="2"/>
        <v/>
      </c>
      <c r="G15" s="1"/>
      <c r="H15" s="29" t="str">
        <f t="shared" si="3"/>
        <v/>
      </c>
      <c r="L15" s="18" t="s">
        <v>29</v>
      </c>
    </row>
    <row r="16" spans="1:19" ht="16.899999999999999" x14ac:dyDescent="0.5">
      <c r="A16" s="6" t="str">
        <f>IFERROR(INDEX($C$23:$C$272,MATCH(LARGE($S$23:$S$272,3),$S$23:$S$272,0)),"")</f>
        <v/>
      </c>
      <c r="B16" s="6"/>
      <c r="C16" s="26" t="str">
        <f t="shared" si="0"/>
        <v/>
      </c>
      <c r="D16" s="5" t="str">
        <f t="shared" si="1"/>
        <v/>
      </c>
      <c r="E16" s="5"/>
      <c r="F16" s="4" t="str">
        <f t="shared" si="2"/>
        <v/>
      </c>
      <c r="G16" s="4"/>
      <c r="H16" s="27" t="str">
        <f t="shared" si="3"/>
        <v/>
      </c>
      <c r="L16" s="18" t="s">
        <v>30</v>
      </c>
    </row>
    <row r="17" spans="1:26" ht="16.899999999999999" x14ac:dyDescent="0.5">
      <c r="A17" s="3" t="str">
        <f>IFERROR(INDEX($C$23:$C$272,MATCH(LARGE($S$23:$S$272,4),$S$23:$S$272,0)),"")</f>
        <v/>
      </c>
      <c r="B17" s="3"/>
      <c r="C17" s="28" t="str">
        <f t="shared" si="0"/>
        <v/>
      </c>
      <c r="D17" s="2" t="str">
        <f t="shared" si="1"/>
        <v/>
      </c>
      <c r="E17" s="2"/>
      <c r="F17" s="1" t="str">
        <f t="shared" si="2"/>
        <v/>
      </c>
      <c r="G17" s="1"/>
      <c r="H17" s="29" t="str">
        <f t="shared" si="3"/>
        <v/>
      </c>
      <c r="L17" s="18"/>
    </row>
    <row r="18" spans="1:26" ht="16.899999999999999" x14ac:dyDescent="0.5">
      <c r="A18" s="6" t="str">
        <f>IFERROR(INDEX($C$23:$C$272,MATCH(LARGE($S$23:$S$272,5),$S$23:$S$272,0)),"")</f>
        <v/>
      </c>
      <c r="B18" s="6"/>
      <c r="C18" s="26" t="str">
        <f t="shared" si="0"/>
        <v/>
      </c>
      <c r="D18" s="5" t="str">
        <f t="shared" si="1"/>
        <v/>
      </c>
      <c r="E18" s="5"/>
      <c r="F18" s="4" t="str">
        <f t="shared" si="2"/>
        <v/>
      </c>
      <c r="G18" s="4"/>
      <c r="H18" s="27" t="str">
        <f t="shared" si="3"/>
        <v/>
      </c>
      <c r="L18" s="18" t="s">
        <v>31</v>
      </c>
    </row>
    <row r="19" spans="1:26" ht="16.899999999999999" x14ac:dyDescent="0.5">
      <c r="A19" s="3" t="str">
        <f>IFERROR(INDEX($C$23:$C$272,MATCH(LARGE($S$23:$S$272,6),$S$23:$S$272,0)),"")</f>
        <v/>
      </c>
      <c r="B19" s="3"/>
      <c r="C19" s="28" t="str">
        <f t="shared" si="0"/>
        <v/>
      </c>
      <c r="D19" s="2" t="str">
        <f t="shared" si="1"/>
        <v/>
      </c>
      <c r="E19" s="2"/>
      <c r="F19" s="1" t="str">
        <f t="shared" si="2"/>
        <v/>
      </c>
      <c r="G19" s="1"/>
      <c r="H19" s="29" t="str">
        <f t="shared" si="3"/>
        <v/>
      </c>
      <c r="L19" s="18" t="s">
        <v>32</v>
      </c>
    </row>
    <row r="20" spans="1:26" ht="25.5" customHeight="1" x14ac:dyDescent="0.45">
      <c r="A20" s="54" t="s">
        <v>33</v>
      </c>
      <c r="B20" s="54"/>
      <c r="C20" s="54"/>
      <c r="D20" s="54"/>
      <c r="E20" s="54"/>
      <c r="F20" s="54"/>
      <c r="G20" s="54"/>
      <c r="H20" s="54"/>
      <c r="I20" s="54"/>
      <c r="L20" s="18"/>
    </row>
    <row r="21" spans="1:26" x14ac:dyDescent="0.45">
      <c r="L21" s="16" t="s">
        <v>34</v>
      </c>
    </row>
    <row r="22" spans="1:26" ht="30" customHeight="1" x14ac:dyDescent="0.45">
      <c r="A22" s="24" t="s">
        <v>35</v>
      </c>
      <c r="B22" s="30" t="s">
        <v>36</v>
      </c>
      <c r="C22" s="30" t="s">
        <v>22</v>
      </c>
      <c r="D22" s="30" t="s">
        <v>37</v>
      </c>
      <c r="E22" s="30" t="s">
        <v>38</v>
      </c>
      <c r="F22" s="24" t="s">
        <v>39</v>
      </c>
      <c r="G22" s="24" t="s">
        <v>40</v>
      </c>
      <c r="H22" s="24" t="s">
        <v>41</v>
      </c>
      <c r="I22" s="24" t="s">
        <v>42</v>
      </c>
      <c r="L22" s="18" t="s">
        <v>43</v>
      </c>
      <c r="T22" s="31" t="s">
        <v>35</v>
      </c>
      <c r="U22" s="31" t="s">
        <v>44</v>
      </c>
      <c r="V22" s="31" t="s">
        <v>45</v>
      </c>
      <c r="W22" s="31" t="s">
        <v>44</v>
      </c>
      <c r="X22" s="31" t="s">
        <v>45</v>
      </c>
    </row>
    <row r="23" spans="1:26" x14ac:dyDescent="0.45">
      <c r="A23" s="32">
        <f t="shared" ref="A23:A86" si="4">IF($E23="","",ROW()-22)</f>
        <v>1</v>
      </c>
      <c r="B23" s="33">
        <v>46117</v>
      </c>
      <c r="C23" s="34" t="s">
        <v>46</v>
      </c>
      <c r="D23" s="35">
        <v>72</v>
      </c>
      <c r="E23" s="35">
        <v>94</v>
      </c>
      <c r="F23" s="36">
        <f t="shared" ref="F23:F86" si="5">IF(OR($D23="",$E23=""),"",$E23-$D23)</f>
        <v>22</v>
      </c>
      <c r="G23" s="37" t="str">
        <f t="shared" ref="G23:G86" ca="1" si="6">IF(OR($F23="",ROW()-22&lt;2),"",$F23-AVERAGE(OFFSET($F$23,MAX(0,ROW()-22-11),0,MIN(ROW()-22-1,10),1)))</f>
        <v/>
      </c>
      <c r="H23" s="37" t="str">
        <f t="shared" ref="H23:H86" ca="1" si="7">IF(OR($F23="",ROW()-22&lt;10),"",AVERAGE(OFFSET($F$23,MAX(0,ROW()-22-10),0,MIN(ROW()-22,10),1)))</f>
        <v/>
      </c>
      <c r="I23" s="32" t="str">
        <f t="shared" ref="I23:I86" si="8">IF($A23="","",IF(AND(ROW()-22&gt;$S$11-10,ROW()-22&lt;=$S$11),"Last 10",IF(AND(ROW()-22&gt;$S$11-20,ROW()-22&lt;=$S$11-10),"The 10 to beat","")))</f>
        <v>Last 10</v>
      </c>
      <c r="S23">
        <f>IF($C23="","",IF(COUNTIF($C$23:$C23,$C23)=1,COUNTIF($C$23:$C$272,$C23)-ROW()/100000,""))</f>
        <v>0.99977000000000005</v>
      </c>
      <c r="T23" s="38">
        <f>IF(MAX(1,$S$11-49)+1-1&gt;$S$11,"",MAX(1,$S$11-49)+1-1)</f>
        <v>1</v>
      </c>
      <c r="U23" s="39">
        <f t="shared" ref="U23:U54" si="9">IF($T23="",NA(),INDEX($F$23:$F$272,$T23))</f>
        <v>22</v>
      </c>
      <c r="V23" s="38" t="e">
        <f t="shared" ref="V23:V54" ca="1" si="10">IF($T23="",NA(),IF(INDEX($H$23:$H$272,$T23)="",NA(),INDEX($H$23:$H$272,$T23)))</f>
        <v>#N/A</v>
      </c>
      <c r="W23" s="39">
        <f t="shared" ref="W23:W86" si="11">IF($F23="",NA(),$F23)</f>
        <v>22</v>
      </c>
      <c r="X23" s="38" t="e">
        <f t="shared" ref="X23:X86" ca="1" si="12">IF($H23="",NA(),$H23)</f>
        <v>#N/A</v>
      </c>
      <c r="Y23" s="38">
        <f t="shared" ref="Y23:Y86" si="13">ROW()-22</f>
        <v>1</v>
      </c>
      <c r="Z23" s="38">
        <f>IF($C23="","",COUNTIF($C23:$C$272,$C23))</f>
        <v>1</v>
      </c>
    </row>
    <row r="24" spans="1:26" x14ac:dyDescent="0.45">
      <c r="A24" s="40" t="str">
        <f t="shared" si="4"/>
        <v/>
      </c>
      <c r="B24" s="41"/>
      <c r="C24" s="42"/>
      <c r="D24" s="43"/>
      <c r="E24" s="43"/>
      <c r="F24" s="44" t="str">
        <f t="shared" si="5"/>
        <v/>
      </c>
      <c r="G24" s="45" t="str">
        <f t="shared" ca="1" si="6"/>
        <v/>
      </c>
      <c r="H24" s="45" t="str">
        <f t="shared" ca="1" si="7"/>
        <v/>
      </c>
      <c r="I24" s="40" t="str">
        <f t="shared" si="8"/>
        <v/>
      </c>
      <c r="L24" s="46" t="s">
        <v>47</v>
      </c>
      <c r="S24" t="str">
        <f>IF($C24="","",IF(COUNTIF($C$23:$C24,$C24)=1,COUNTIF($C$23:$C$272,$C24)-ROW()/100000,""))</f>
        <v/>
      </c>
      <c r="T24" s="38" t="str">
        <f>IF(MAX(1,$S$11-49)+2-1&gt;$S$11,"",MAX(1,$S$11-49)+2-1)</f>
        <v/>
      </c>
      <c r="U24" s="38" t="e">
        <f t="shared" si="9"/>
        <v>#N/A</v>
      </c>
      <c r="V24" s="38" t="e">
        <f t="shared" si="10"/>
        <v>#N/A</v>
      </c>
      <c r="W24" s="38" t="e">
        <f t="shared" si="11"/>
        <v>#N/A</v>
      </c>
      <c r="X24" s="38" t="e">
        <f t="shared" ca="1" si="12"/>
        <v>#N/A</v>
      </c>
      <c r="Y24" s="38">
        <f t="shared" si="13"/>
        <v>2</v>
      </c>
      <c r="Z24" s="38" t="str">
        <f>IF($C24="","",COUNTIF($C24:$C$272,$C24))</f>
        <v/>
      </c>
    </row>
    <row r="25" spans="1:26" x14ac:dyDescent="0.45">
      <c r="A25" s="32" t="str">
        <f t="shared" si="4"/>
        <v/>
      </c>
      <c r="B25" s="33"/>
      <c r="C25" s="34"/>
      <c r="D25" s="35"/>
      <c r="E25" s="35"/>
      <c r="F25" s="36" t="str">
        <f t="shared" si="5"/>
        <v/>
      </c>
      <c r="G25" s="37" t="str">
        <f t="shared" ca="1" si="6"/>
        <v/>
      </c>
      <c r="H25" s="37" t="str">
        <f t="shared" ca="1" si="7"/>
        <v/>
      </c>
      <c r="I25" s="32" t="str">
        <f t="shared" si="8"/>
        <v/>
      </c>
      <c r="L25" s="47" t="s">
        <v>48</v>
      </c>
      <c r="S25" t="str">
        <f>IF($C25="","",IF(COUNTIF($C$23:$C25,$C25)=1,COUNTIF($C$23:$C$272,$C25)-ROW()/100000,""))</f>
        <v/>
      </c>
      <c r="T25" s="38" t="str">
        <f>IF(MAX(1,$S$11-49)+3-1&gt;$S$11,"",MAX(1,$S$11-49)+3-1)</f>
        <v/>
      </c>
      <c r="U25" s="38" t="e">
        <f t="shared" si="9"/>
        <v>#N/A</v>
      </c>
      <c r="V25" s="38" t="e">
        <f t="shared" si="10"/>
        <v>#N/A</v>
      </c>
      <c r="W25" s="38" t="e">
        <f t="shared" si="11"/>
        <v>#N/A</v>
      </c>
      <c r="X25" s="38" t="e">
        <f t="shared" ca="1" si="12"/>
        <v>#N/A</v>
      </c>
      <c r="Y25" s="38">
        <f t="shared" si="13"/>
        <v>3</v>
      </c>
      <c r="Z25" s="38" t="str">
        <f>IF($C25="","",COUNTIF($C25:$C$272,$C25))</f>
        <v/>
      </c>
    </row>
    <row r="26" spans="1:26" x14ac:dyDescent="0.45">
      <c r="A26" s="40" t="str">
        <f t="shared" si="4"/>
        <v/>
      </c>
      <c r="B26" s="41"/>
      <c r="C26" s="42"/>
      <c r="D26" s="43"/>
      <c r="E26" s="43"/>
      <c r="F26" s="44" t="str">
        <f t="shared" si="5"/>
        <v/>
      </c>
      <c r="G26" s="45" t="str">
        <f t="shared" ca="1" si="6"/>
        <v/>
      </c>
      <c r="H26" s="45" t="str">
        <f t="shared" ca="1" si="7"/>
        <v/>
      </c>
      <c r="I26" s="40" t="str">
        <f t="shared" si="8"/>
        <v/>
      </c>
      <c r="S26" t="str">
        <f>IF($C26="","",IF(COUNTIF($C$23:$C26,$C26)=1,COUNTIF($C$23:$C$272,$C26)-ROW()/100000,""))</f>
        <v/>
      </c>
      <c r="T26" s="38" t="str">
        <f>IF(MAX(1,$S$11-49)+4-1&gt;$S$11,"",MAX(1,$S$11-49)+4-1)</f>
        <v/>
      </c>
      <c r="U26" s="38" t="e">
        <f t="shared" si="9"/>
        <v>#N/A</v>
      </c>
      <c r="V26" s="38" t="e">
        <f t="shared" si="10"/>
        <v>#N/A</v>
      </c>
      <c r="W26" s="38" t="e">
        <f t="shared" si="11"/>
        <v>#N/A</v>
      </c>
      <c r="X26" s="38" t="e">
        <f t="shared" ca="1" si="12"/>
        <v>#N/A</v>
      </c>
      <c r="Y26" s="38">
        <f t="shared" si="13"/>
        <v>4</v>
      </c>
      <c r="Z26" s="38" t="str">
        <f>IF($C26="","",COUNTIF($C26:$C$272,$C26))</f>
        <v/>
      </c>
    </row>
    <row r="27" spans="1:26" x14ac:dyDescent="0.45">
      <c r="A27" s="32" t="str">
        <f t="shared" si="4"/>
        <v/>
      </c>
      <c r="B27" s="33"/>
      <c r="C27" s="34"/>
      <c r="D27" s="35"/>
      <c r="E27" s="35"/>
      <c r="F27" s="36" t="str">
        <f t="shared" si="5"/>
        <v/>
      </c>
      <c r="G27" s="37" t="str">
        <f t="shared" ca="1" si="6"/>
        <v/>
      </c>
      <c r="H27" s="37" t="str">
        <f t="shared" ca="1" si="7"/>
        <v/>
      </c>
      <c r="I27" s="32" t="str">
        <f t="shared" si="8"/>
        <v/>
      </c>
      <c r="S27" t="str">
        <f>IF($C27="","",IF(COUNTIF($C$23:$C27,$C27)=1,COUNTIF($C$23:$C$272,$C27)-ROW()/100000,""))</f>
        <v/>
      </c>
      <c r="T27" s="38" t="str">
        <f>IF(MAX(1,$S$11-49)+5-1&gt;$S$11,"",MAX(1,$S$11-49)+5-1)</f>
        <v/>
      </c>
      <c r="U27" s="38" t="e">
        <f t="shared" si="9"/>
        <v>#N/A</v>
      </c>
      <c r="V27" s="38" t="e">
        <f t="shared" si="10"/>
        <v>#N/A</v>
      </c>
      <c r="W27" s="38" t="e">
        <f t="shared" si="11"/>
        <v>#N/A</v>
      </c>
      <c r="X27" s="38" t="e">
        <f t="shared" ca="1" si="12"/>
        <v>#N/A</v>
      </c>
      <c r="Y27" s="38">
        <f t="shared" si="13"/>
        <v>5</v>
      </c>
      <c r="Z27" s="38" t="str">
        <f>IF($C27="","",COUNTIF($C27:$C$272,$C27))</f>
        <v/>
      </c>
    </row>
    <row r="28" spans="1:26" x14ac:dyDescent="0.45">
      <c r="A28" s="40" t="str">
        <f t="shared" si="4"/>
        <v/>
      </c>
      <c r="B28" s="41"/>
      <c r="C28" s="42"/>
      <c r="D28" s="43"/>
      <c r="E28" s="43"/>
      <c r="F28" s="44" t="str">
        <f t="shared" si="5"/>
        <v/>
      </c>
      <c r="G28" s="45" t="str">
        <f t="shared" ca="1" si="6"/>
        <v/>
      </c>
      <c r="H28" s="45" t="str">
        <f t="shared" ca="1" si="7"/>
        <v/>
      </c>
      <c r="I28" s="40" t="str">
        <f t="shared" si="8"/>
        <v/>
      </c>
      <c r="S28" t="str">
        <f>IF($C28="","",IF(COUNTIF($C$23:$C28,$C28)=1,COUNTIF($C$23:$C$272,$C28)-ROW()/100000,""))</f>
        <v/>
      </c>
      <c r="T28" s="38" t="str">
        <f>IF(MAX(1,$S$11-49)+6-1&gt;$S$11,"",MAX(1,$S$11-49)+6-1)</f>
        <v/>
      </c>
      <c r="U28" s="38" t="e">
        <f t="shared" si="9"/>
        <v>#N/A</v>
      </c>
      <c r="V28" s="38" t="e">
        <f t="shared" si="10"/>
        <v>#N/A</v>
      </c>
      <c r="W28" s="38" t="e">
        <f t="shared" si="11"/>
        <v>#N/A</v>
      </c>
      <c r="X28" s="38" t="e">
        <f t="shared" ca="1" si="12"/>
        <v>#N/A</v>
      </c>
      <c r="Y28" s="38">
        <f t="shared" si="13"/>
        <v>6</v>
      </c>
      <c r="Z28" s="38" t="str">
        <f>IF($C28="","",COUNTIF($C28:$C$272,$C28))</f>
        <v/>
      </c>
    </row>
    <row r="29" spans="1:26" x14ac:dyDescent="0.45">
      <c r="A29" s="32" t="str">
        <f t="shared" si="4"/>
        <v/>
      </c>
      <c r="B29" s="33"/>
      <c r="C29" s="34"/>
      <c r="D29" s="35"/>
      <c r="E29" s="35"/>
      <c r="F29" s="36" t="str">
        <f t="shared" si="5"/>
        <v/>
      </c>
      <c r="G29" s="37" t="str">
        <f t="shared" ca="1" si="6"/>
        <v/>
      </c>
      <c r="H29" s="37" t="str">
        <f t="shared" ca="1" si="7"/>
        <v/>
      </c>
      <c r="I29" s="32" t="str">
        <f t="shared" si="8"/>
        <v/>
      </c>
      <c r="S29" t="str">
        <f>IF($C29="","",IF(COUNTIF($C$23:$C29,$C29)=1,COUNTIF($C$23:$C$272,$C29)-ROW()/100000,""))</f>
        <v/>
      </c>
      <c r="T29" s="38" t="str">
        <f>IF(MAX(1,$S$11-49)+7-1&gt;$S$11,"",MAX(1,$S$11-49)+7-1)</f>
        <v/>
      </c>
      <c r="U29" s="38" t="e">
        <f t="shared" si="9"/>
        <v>#N/A</v>
      </c>
      <c r="V29" s="38" t="e">
        <f t="shared" si="10"/>
        <v>#N/A</v>
      </c>
      <c r="W29" s="38" t="e">
        <f t="shared" si="11"/>
        <v>#N/A</v>
      </c>
      <c r="X29" s="38" t="e">
        <f t="shared" ca="1" si="12"/>
        <v>#N/A</v>
      </c>
      <c r="Y29" s="38">
        <f t="shared" si="13"/>
        <v>7</v>
      </c>
      <c r="Z29" s="38" t="str">
        <f>IF($C29="","",COUNTIF($C29:$C$272,$C29))</f>
        <v/>
      </c>
    </row>
    <row r="30" spans="1:26" x14ac:dyDescent="0.45">
      <c r="A30" s="40" t="str">
        <f t="shared" si="4"/>
        <v/>
      </c>
      <c r="B30" s="41"/>
      <c r="C30" s="42"/>
      <c r="D30" s="43"/>
      <c r="E30" s="43"/>
      <c r="F30" s="44" t="str">
        <f t="shared" si="5"/>
        <v/>
      </c>
      <c r="G30" s="45" t="str">
        <f t="shared" ca="1" si="6"/>
        <v/>
      </c>
      <c r="H30" s="45" t="str">
        <f t="shared" ca="1" si="7"/>
        <v/>
      </c>
      <c r="I30" s="40" t="str">
        <f t="shared" si="8"/>
        <v/>
      </c>
      <c r="S30" t="str">
        <f>IF($C30="","",IF(COUNTIF($C$23:$C30,$C30)=1,COUNTIF($C$23:$C$272,$C30)-ROW()/100000,""))</f>
        <v/>
      </c>
      <c r="T30" s="38" t="str">
        <f>IF(MAX(1,$S$11-49)+8-1&gt;$S$11,"",MAX(1,$S$11-49)+8-1)</f>
        <v/>
      </c>
      <c r="U30" s="38" t="e">
        <f t="shared" si="9"/>
        <v>#N/A</v>
      </c>
      <c r="V30" s="38" t="e">
        <f t="shared" si="10"/>
        <v>#N/A</v>
      </c>
      <c r="W30" s="38" t="e">
        <f t="shared" si="11"/>
        <v>#N/A</v>
      </c>
      <c r="X30" s="38" t="e">
        <f t="shared" ca="1" si="12"/>
        <v>#N/A</v>
      </c>
      <c r="Y30" s="38">
        <f t="shared" si="13"/>
        <v>8</v>
      </c>
      <c r="Z30" s="38" t="str">
        <f>IF($C30="","",COUNTIF($C30:$C$272,$C30))</f>
        <v/>
      </c>
    </row>
    <row r="31" spans="1:26" x14ac:dyDescent="0.45">
      <c r="A31" s="32" t="str">
        <f t="shared" si="4"/>
        <v/>
      </c>
      <c r="B31" s="33"/>
      <c r="C31" s="34"/>
      <c r="D31" s="35"/>
      <c r="E31" s="35"/>
      <c r="F31" s="36" t="str">
        <f t="shared" si="5"/>
        <v/>
      </c>
      <c r="G31" s="37" t="str">
        <f t="shared" ca="1" si="6"/>
        <v/>
      </c>
      <c r="H31" s="37" t="str">
        <f t="shared" ca="1" si="7"/>
        <v/>
      </c>
      <c r="I31" s="32" t="str">
        <f t="shared" si="8"/>
        <v/>
      </c>
      <c r="S31" t="str">
        <f>IF($C31="","",IF(COUNTIF($C$23:$C31,$C31)=1,COUNTIF($C$23:$C$272,$C31)-ROW()/100000,""))</f>
        <v/>
      </c>
      <c r="T31" s="38" t="str">
        <f>IF(MAX(1,$S$11-49)+9-1&gt;$S$11,"",MAX(1,$S$11-49)+9-1)</f>
        <v/>
      </c>
      <c r="U31" s="38" t="e">
        <f t="shared" si="9"/>
        <v>#N/A</v>
      </c>
      <c r="V31" s="38" t="e">
        <f t="shared" si="10"/>
        <v>#N/A</v>
      </c>
      <c r="W31" s="38" t="e">
        <f t="shared" si="11"/>
        <v>#N/A</v>
      </c>
      <c r="X31" s="38" t="e">
        <f t="shared" ca="1" si="12"/>
        <v>#N/A</v>
      </c>
      <c r="Y31" s="38">
        <f t="shared" si="13"/>
        <v>9</v>
      </c>
      <c r="Z31" s="38" t="str">
        <f>IF($C31="","",COUNTIF($C31:$C$272,$C31))</f>
        <v/>
      </c>
    </row>
    <row r="32" spans="1:26" x14ac:dyDescent="0.45">
      <c r="A32" s="40" t="str">
        <f t="shared" si="4"/>
        <v/>
      </c>
      <c r="B32" s="41"/>
      <c r="C32" s="42"/>
      <c r="D32" s="43"/>
      <c r="E32" s="43"/>
      <c r="F32" s="44" t="str">
        <f t="shared" si="5"/>
        <v/>
      </c>
      <c r="G32" s="45" t="str">
        <f t="shared" ca="1" si="6"/>
        <v/>
      </c>
      <c r="H32" s="45" t="str">
        <f t="shared" ca="1" si="7"/>
        <v/>
      </c>
      <c r="I32" s="40" t="str">
        <f t="shared" si="8"/>
        <v/>
      </c>
      <c r="S32" t="str">
        <f>IF($C32="","",IF(COUNTIF($C$23:$C32,$C32)=1,COUNTIF($C$23:$C$272,$C32)-ROW()/100000,""))</f>
        <v/>
      </c>
      <c r="T32" s="38" t="str">
        <f>IF(MAX(1,$S$11-49)+10-1&gt;$S$11,"",MAX(1,$S$11-49)+10-1)</f>
        <v/>
      </c>
      <c r="U32" s="38" t="e">
        <f t="shared" si="9"/>
        <v>#N/A</v>
      </c>
      <c r="V32" s="38" t="e">
        <f t="shared" si="10"/>
        <v>#N/A</v>
      </c>
      <c r="W32" s="38" t="e">
        <f t="shared" si="11"/>
        <v>#N/A</v>
      </c>
      <c r="X32" s="38" t="e">
        <f t="shared" ca="1" si="12"/>
        <v>#N/A</v>
      </c>
      <c r="Y32" s="38">
        <f t="shared" si="13"/>
        <v>10</v>
      </c>
      <c r="Z32" s="38" t="str">
        <f>IF($C32="","",COUNTIF($C32:$C$272,$C32))</f>
        <v/>
      </c>
    </row>
    <row r="33" spans="1:26" x14ac:dyDescent="0.45">
      <c r="A33" s="32" t="str">
        <f t="shared" si="4"/>
        <v/>
      </c>
      <c r="B33" s="33"/>
      <c r="C33" s="34"/>
      <c r="D33" s="35"/>
      <c r="E33" s="35"/>
      <c r="F33" s="36" t="str">
        <f t="shared" si="5"/>
        <v/>
      </c>
      <c r="G33" s="37" t="str">
        <f t="shared" ca="1" si="6"/>
        <v/>
      </c>
      <c r="H33" s="37" t="str">
        <f t="shared" ca="1" si="7"/>
        <v/>
      </c>
      <c r="I33" s="32" t="str">
        <f t="shared" si="8"/>
        <v/>
      </c>
      <c r="S33" t="str">
        <f>IF($C33="","",IF(COUNTIF($C$23:$C33,$C33)=1,COUNTIF($C$23:$C$272,$C33)-ROW()/100000,""))</f>
        <v/>
      </c>
      <c r="T33" s="38" t="str">
        <f>IF(MAX(1,$S$11-49)+11-1&gt;$S$11,"",MAX(1,$S$11-49)+11-1)</f>
        <v/>
      </c>
      <c r="U33" s="38" t="e">
        <f t="shared" si="9"/>
        <v>#N/A</v>
      </c>
      <c r="V33" s="38" t="e">
        <f t="shared" si="10"/>
        <v>#N/A</v>
      </c>
      <c r="W33" s="38" t="e">
        <f t="shared" si="11"/>
        <v>#N/A</v>
      </c>
      <c r="X33" s="38" t="e">
        <f t="shared" ca="1" si="12"/>
        <v>#N/A</v>
      </c>
      <c r="Y33" s="38">
        <f t="shared" si="13"/>
        <v>11</v>
      </c>
      <c r="Z33" s="38" t="str">
        <f>IF($C33="","",COUNTIF($C33:$C$272,$C33))</f>
        <v/>
      </c>
    </row>
    <row r="34" spans="1:26" x14ac:dyDescent="0.45">
      <c r="A34" s="40" t="str">
        <f t="shared" si="4"/>
        <v/>
      </c>
      <c r="B34" s="41"/>
      <c r="C34" s="42"/>
      <c r="D34" s="43"/>
      <c r="E34" s="43"/>
      <c r="F34" s="44" t="str">
        <f t="shared" si="5"/>
        <v/>
      </c>
      <c r="G34" s="45" t="str">
        <f t="shared" ca="1" si="6"/>
        <v/>
      </c>
      <c r="H34" s="45" t="str">
        <f t="shared" ca="1" si="7"/>
        <v/>
      </c>
      <c r="I34" s="40" t="str">
        <f t="shared" si="8"/>
        <v/>
      </c>
      <c r="S34" t="str">
        <f>IF($C34="","",IF(COUNTIF($C$23:$C34,$C34)=1,COUNTIF($C$23:$C$272,$C34)-ROW()/100000,""))</f>
        <v/>
      </c>
      <c r="T34" s="38" t="str">
        <f>IF(MAX(1,$S$11-49)+12-1&gt;$S$11,"",MAX(1,$S$11-49)+12-1)</f>
        <v/>
      </c>
      <c r="U34" s="38" t="e">
        <f t="shared" si="9"/>
        <v>#N/A</v>
      </c>
      <c r="V34" s="38" t="e">
        <f t="shared" si="10"/>
        <v>#N/A</v>
      </c>
      <c r="W34" s="38" t="e">
        <f t="shared" si="11"/>
        <v>#N/A</v>
      </c>
      <c r="X34" s="38" t="e">
        <f t="shared" ca="1" si="12"/>
        <v>#N/A</v>
      </c>
      <c r="Y34" s="38">
        <f t="shared" si="13"/>
        <v>12</v>
      </c>
      <c r="Z34" s="38" t="str">
        <f>IF($C34="","",COUNTIF($C34:$C$272,$C34))</f>
        <v/>
      </c>
    </row>
    <row r="35" spans="1:26" x14ac:dyDescent="0.45">
      <c r="A35" s="32" t="str">
        <f t="shared" si="4"/>
        <v/>
      </c>
      <c r="B35" s="33"/>
      <c r="C35" s="34"/>
      <c r="D35" s="35"/>
      <c r="E35" s="35"/>
      <c r="F35" s="36" t="str">
        <f t="shared" si="5"/>
        <v/>
      </c>
      <c r="G35" s="37" t="str">
        <f t="shared" ca="1" si="6"/>
        <v/>
      </c>
      <c r="H35" s="37" t="str">
        <f t="shared" ca="1" si="7"/>
        <v/>
      </c>
      <c r="I35" s="32" t="str">
        <f t="shared" si="8"/>
        <v/>
      </c>
      <c r="S35" t="str">
        <f>IF($C35="","",IF(COUNTIF($C$23:$C35,$C35)=1,COUNTIF($C$23:$C$272,$C35)-ROW()/100000,""))</f>
        <v/>
      </c>
      <c r="T35" s="38" t="str">
        <f>IF(MAX(1,$S$11-49)+13-1&gt;$S$11,"",MAX(1,$S$11-49)+13-1)</f>
        <v/>
      </c>
      <c r="U35" s="38" t="e">
        <f t="shared" si="9"/>
        <v>#N/A</v>
      </c>
      <c r="V35" s="38" t="e">
        <f t="shared" si="10"/>
        <v>#N/A</v>
      </c>
      <c r="W35" s="38" t="e">
        <f t="shared" si="11"/>
        <v>#N/A</v>
      </c>
      <c r="X35" s="38" t="e">
        <f t="shared" ca="1" si="12"/>
        <v>#N/A</v>
      </c>
      <c r="Y35" s="38">
        <f t="shared" si="13"/>
        <v>13</v>
      </c>
      <c r="Z35" s="38" t="str">
        <f>IF($C35="","",COUNTIF($C35:$C$272,$C35))</f>
        <v/>
      </c>
    </row>
    <row r="36" spans="1:26" x14ac:dyDescent="0.45">
      <c r="A36" s="40" t="str">
        <f t="shared" si="4"/>
        <v/>
      </c>
      <c r="B36" s="41"/>
      <c r="C36" s="42"/>
      <c r="D36" s="43"/>
      <c r="E36" s="43"/>
      <c r="F36" s="44" t="str">
        <f t="shared" si="5"/>
        <v/>
      </c>
      <c r="G36" s="45" t="str">
        <f t="shared" ca="1" si="6"/>
        <v/>
      </c>
      <c r="H36" s="45" t="str">
        <f t="shared" ca="1" si="7"/>
        <v/>
      </c>
      <c r="I36" s="40" t="str">
        <f t="shared" si="8"/>
        <v/>
      </c>
      <c r="S36" t="str">
        <f>IF($C36="","",IF(COUNTIF($C$23:$C36,$C36)=1,COUNTIF($C$23:$C$272,$C36)-ROW()/100000,""))</f>
        <v/>
      </c>
      <c r="T36" s="38" t="str">
        <f>IF(MAX(1,$S$11-49)+14-1&gt;$S$11,"",MAX(1,$S$11-49)+14-1)</f>
        <v/>
      </c>
      <c r="U36" s="38" t="e">
        <f t="shared" si="9"/>
        <v>#N/A</v>
      </c>
      <c r="V36" s="38" t="e">
        <f t="shared" si="10"/>
        <v>#N/A</v>
      </c>
      <c r="W36" s="38" t="e">
        <f t="shared" si="11"/>
        <v>#N/A</v>
      </c>
      <c r="X36" s="38" t="e">
        <f t="shared" ca="1" si="12"/>
        <v>#N/A</v>
      </c>
      <c r="Y36" s="38">
        <f t="shared" si="13"/>
        <v>14</v>
      </c>
      <c r="Z36" s="38" t="str">
        <f>IF($C36="","",COUNTIF($C36:$C$272,$C36))</f>
        <v/>
      </c>
    </row>
    <row r="37" spans="1:26" x14ac:dyDescent="0.45">
      <c r="A37" s="32" t="str">
        <f t="shared" si="4"/>
        <v/>
      </c>
      <c r="B37" s="33"/>
      <c r="C37" s="34"/>
      <c r="D37" s="35"/>
      <c r="E37" s="35"/>
      <c r="F37" s="36" t="str">
        <f t="shared" si="5"/>
        <v/>
      </c>
      <c r="G37" s="37" t="str">
        <f t="shared" ca="1" si="6"/>
        <v/>
      </c>
      <c r="H37" s="37" t="str">
        <f t="shared" ca="1" si="7"/>
        <v/>
      </c>
      <c r="I37" s="32" t="str">
        <f t="shared" si="8"/>
        <v/>
      </c>
      <c r="S37" t="str">
        <f>IF($C37="","",IF(COUNTIF($C$23:$C37,$C37)=1,COUNTIF($C$23:$C$272,$C37)-ROW()/100000,""))</f>
        <v/>
      </c>
      <c r="T37" s="38" t="str">
        <f>IF(MAX(1,$S$11-49)+15-1&gt;$S$11,"",MAX(1,$S$11-49)+15-1)</f>
        <v/>
      </c>
      <c r="U37" s="38" t="e">
        <f t="shared" si="9"/>
        <v>#N/A</v>
      </c>
      <c r="V37" s="38" t="e">
        <f t="shared" si="10"/>
        <v>#N/A</v>
      </c>
      <c r="W37" s="38" t="e">
        <f t="shared" si="11"/>
        <v>#N/A</v>
      </c>
      <c r="X37" s="38" t="e">
        <f t="shared" ca="1" si="12"/>
        <v>#N/A</v>
      </c>
      <c r="Y37" s="38">
        <f t="shared" si="13"/>
        <v>15</v>
      </c>
      <c r="Z37" s="38" t="str">
        <f>IF($C37="","",COUNTIF($C37:$C$272,$C37))</f>
        <v/>
      </c>
    </row>
    <row r="38" spans="1:26" x14ac:dyDescent="0.45">
      <c r="A38" s="40" t="str">
        <f t="shared" si="4"/>
        <v/>
      </c>
      <c r="B38" s="41"/>
      <c r="C38" s="42"/>
      <c r="D38" s="43"/>
      <c r="E38" s="43"/>
      <c r="F38" s="44" t="str">
        <f t="shared" si="5"/>
        <v/>
      </c>
      <c r="G38" s="45" t="str">
        <f t="shared" ca="1" si="6"/>
        <v/>
      </c>
      <c r="H38" s="45" t="str">
        <f t="shared" ca="1" si="7"/>
        <v/>
      </c>
      <c r="I38" s="40" t="str">
        <f t="shared" si="8"/>
        <v/>
      </c>
      <c r="S38" t="str">
        <f>IF($C38="","",IF(COUNTIF($C$23:$C38,$C38)=1,COUNTIF($C$23:$C$272,$C38)-ROW()/100000,""))</f>
        <v/>
      </c>
      <c r="T38" s="38" t="str">
        <f>IF(MAX(1,$S$11-49)+16-1&gt;$S$11,"",MAX(1,$S$11-49)+16-1)</f>
        <v/>
      </c>
      <c r="U38" s="38" t="e">
        <f t="shared" si="9"/>
        <v>#N/A</v>
      </c>
      <c r="V38" s="38" t="e">
        <f t="shared" si="10"/>
        <v>#N/A</v>
      </c>
      <c r="W38" s="38" t="e">
        <f t="shared" si="11"/>
        <v>#N/A</v>
      </c>
      <c r="X38" s="38" t="e">
        <f t="shared" ca="1" si="12"/>
        <v>#N/A</v>
      </c>
      <c r="Y38" s="38">
        <f t="shared" si="13"/>
        <v>16</v>
      </c>
      <c r="Z38" s="38" t="str">
        <f>IF($C38="","",COUNTIF($C38:$C$272,$C38))</f>
        <v/>
      </c>
    </row>
    <row r="39" spans="1:26" x14ac:dyDescent="0.45">
      <c r="A39" s="32" t="str">
        <f t="shared" si="4"/>
        <v/>
      </c>
      <c r="B39" s="33"/>
      <c r="C39" s="34"/>
      <c r="D39" s="35"/>
      <c r="E39" s="35"/>
      <c r="F39" s="36" t="str">
        <f t="shared" si="5"/>
        <v/>
      </c>
      <c r="G39" s="37" t="str">
        <f t="shared" ca="1" si="6"/>
        <v/>
      </c>
      <c r="H39" s="37" t="str">
        <f t="shared" ca="1" si="7"/>
        <v/>
      </c>
      <c r="I39" s="32" t="str">
        <f t="shared" si="8"/>
        <v/>
      </c>
      <c r="S39" t="str">
        <f>IF($C39="","",IF(COUNTIF($C$23:$C39,$C39)=1,COUNTIF($C$23:$C$272,$C39)-ROW()/100000,""))</f>
        <v/>
      </c>
      <c r="T39" s="38" t="str">
        <f>IF(MAX(1,$S$11-49)+17-1&gt;$S$11,"",MAX(1,$S$11-49)+17-1)</f>
        <v/>
      </c>
      <c r="U39" s="38" t="e">
        <f t="shared" si="9"/>
        <v>#N/A</v>
      </c>
      <c r="V39" s="38" t="e">
        <f t="shared" si="10"/>
        <v>#N/A</v>
      </c>
      <c r="W39" s="38" t="e">
        <f t="shared" si="11"/>
        <v>#N/A</v>
      </c>
      <c r="X39" s="38" t="e">
        <f t="shared" ca="1" si="12"/>
        <v>#N/A</v>
      </c>
      <c r="Y39" s="38">
        <f t="shared" si="13"/>
        <v>17</v>
      </c>
      <c r="Z39" s="38" t="str">
        <f>IF($C39="","",COUNTIF($C39:$C$272,$C39))</f>
        <v/>
      </c>
    </row>
    <row r="40" spans="1:26" x14ac:dyDescent="0.45">
      <c r="A40" s="40" t="str">
        <f t="shared" si="4"/>
        <v/>
      </c>
      <c r="B40" s="41"/>
      <c r="C40" s="42"/>
      <c r="D40" s="43"/>
      <c r="E40" s="43"/>
      <c r="F40" s="44" t="str">
        <f t="shared" si="5"/>
        <v/>
      </c>
      <c r="G40" s="45" t="str">
        <f t="shared" ca="1" si="6"/>
        <v/>
      </c>
      <c r="H40" s="45" t="str">
        <f t="shared" ca="1" si="7"/>
        <v/>
      </c>
      <c r="I40" s="40" t="str">
        <f t="shared" si="8"/>
        <v/>
      </c>
      <c r="S40" t="str">
        <f>IF($C40="","",IF(COUNTIF($C$23:$C40,$C40)=1,COUNTIF($C$23:$C$272,$C40)-ROW()/100000,""))</f>
        <v/>
      </c>
      <c r="T40" s="38" t="str">
        <f>IF(MAX(1,$S$11-49)+18-1&gt;$S$11,"",MAX(1,$S$11-49)+18-1)</f>
        <v/>
      </c>
      <c r="U40" s="38" t="e">
        <f t="shared" si="9"/>
        <v>#N/A</v>
      </c>
      <c r="V40" s="38" t="e">
        <f t="shared" si="10"/>
        <v>#N/A</v>
      </c>
      <c r="W40" s="38" t="e">
        <f t="shared" si="11"/>
        <v>#N/A</v>
      </c>
      <c r="X40" s="38" t="e">
        <f t="shared" ca="1" si="12"/>
        <v>#N/A</v>
      </c>
      <c r="Y40" s="38">
        <f t="shared" si="13"/>
        <v>18</v>
      </c>
      <c r="Z40" s="38" t="str">
        <f>IF($C40="","",COUNTIF($C40:$C$272,$C40))</f>
        <v/>
      </c>
    </row>
    <row r="41" spans="1:26" x14ac:dyDescent="0.45">
      <c r="A41" s="32" t="str">
        <f t="shared" si="4"/>
        <v/>
      </c>
      <c r="B41" s="33"/>
      <c r="C41" s="34"/>
      <c r="D41" s="35"/>
      <c r="E41" s="35"/>
      <c r="F41" s="36" t="str">
        <f t="shared" si="5"/>
        <v/>
      </c>
      <c r="G41" s="37" t="str">
        <f t="shared" ca="1" si="6"/>
        <v/>
      </c>
      <c r="H41" s="37" t="str">
        <f t="shared" ca="1" si="7"/>
        <v/>
      </c>
      <c r="I41" s="32" t="str">
        <f t="shared" si="8"/>
        <v/>
      </c>
      <c r="S41" t="str">
        <f>IF($C41="","",IF(COUNTIF($C$23:$C41,$C41)=1,COUNTIF($C$23:$C$272,$C41)-ROW()/100000,""))</f>
        <v/>
      </c>
      <c r="T41" s="38" t="str">
        <f>IF(MAX(1,$S$11-49)+19-1&gt;$S$11,"",MAX(1,$S$11-49)+19-1)</f>
        <v/>
      </c>
      <c r="U41" s="38" t="e">
        <f t="shared" si="9"/>
        <v>#N/A</v>
      </c>
      <c r="V41" s="38" t="e">
        <f t="shared" si="10"/>
        <v>#N/A</v>
      </c>
      <c r="W41" s="38" t="e">
        <f t="shared" si="11"/>
        <v>#N/A</v>
      </c>
      <c r="X41" s="38" t="e">
        <f t="shared" ca="1" si="12"/>
        <v>#N/A</v>
      </c>
      <c r="Y41" s="38">
        <f t="shared" si="13"/>
        <v>19</v>
      </c>
      <c r="Z41" s="38" t="str">
        <f>IF($C41="","",COUNTIF($C41:$C$272,$C41))</f>
        <v/>
      </c>
    </row>
    <row r="42" spans="1:26" x14ac:dyDescent="0.45">
      <c r="A42" s="40" t="str">
        <f t="shared" si="4"/>
        <v/>
      </c>
      <c r="B42" s="41"/>
      <c r="C42" s="42"/>
      <c r="D42" s="43"/>
      <c r="E42" s="43"/>
      <c r="F42" s="44" t="str">
        <f t="shared" si="5"/>
        <v/>
      </c>
      <c r="G42" s="45" t="str">
        <f t="shared" ca="1" si="6"/>
        <v/>
      </c>
      <c r="H42" s="45" t="str">
        <f t="shared" ca="1" si="7"/>
        <v/>
      </c>
      <c r="I42" s="40" t="str">
        <f t="shared" si="8"/>
        <v/>
      </c>
      <c r="S42" t="str">
        <f>IF($C42="","",IF(COUNTIF($C$23:$C42,$C42)=1,COUNTIF($C$23:$C$272,$C42)-ROW()/100000,""))</f>
        <v/>
      </c>
      <c r="T42" s="38" t="str">
        <f>IF(MAX(1,$S$11-49)+20-1&gt;$S$11,"",MAX(1,$S$11-49)+20-1)</f>
        <v/>
      </c>
      <c r="U42" s="38" t="e">
        <f t="shared" si="9"/>
        <v>#N/A</v>
      </c>
      <c r="V42" s="38" t="e">
        <f t="shared" si="10"/>
        <v>#N/A</v>
      </c>
      <c r="W42" s="38" t="e">
        <f t="shared" si="11"/>
        <v>#N/A</v>
      </c>
      <c r="X42" s="38" t="e">
        <f t="shared" ca="1" si="12"/>
        <v>#N/A</v>
      </c>
      <c r="Y42" s="38">
        <f t="shared" si="13"/>
        <v>20</v>
      </c>
      <c r="Z42" s="38" t="str">
        <f>IF($C42="","",COUNTIF($C42:$C$272,$C42))</f>
        <v/>
      </c>
    </row>
    <row r="43" spans="1:26" x14ac:dyDescent="0.45">
      <c r="A43" s="32" t="str">
        <f t="shared" si="4"/>
        <v/>
      </c>
      <c r="B43" s="33"/>
      <c r="C43" s="34"/>
      <c r="D43" s="35"/>
      <c r="E43" s="35"/>
      <c r="F43" s="36" t="str">
        <f t="shared" si="5"/>
        <v/>
      </c>
      <c r="G43" s="37" t="str">
        <f t="shared" ca="1" si="6"/>
        <v/>
      </c>
      <c r="H43" s="37" t="str">
        <f t="shared" ca="1" si="7"/>
        <v/>
      </c>
      <c r="I43" s="32" t="str">
        <f t="shared" si="8"/>
        <v/>
      </c>
      <c r="S43" t="str">
        <f>IF($C43="","",IF(COUNTIF($C$23:$C43,$C43)=1,COUNTIF($C$23:$C$272,$C43)-ROW()/100000,""))</f>
        <v/>
      </c>
      <c r="T43" s="38" t="str">
        <f>IF(MAX(1,$S$11-49)+21-1&gt;$S$11,"",MAX(1,$S$11-49)+21-1)</f>
        <v/>
      </c>
      <c r="U43" s="38" t="e">
        <f t="shared" si="9"/>
        <v>#N/A</v>
      </c>
      <c r="V43" s="38" t="e">
        <f t="shared" si="10"/>
        <v>#N/A</v>
      </c>
      <c r="W43" s="38" t="e">
        <f t="shared" si="11"/>
        <v>#N/A</v>
      </c>
      <c r="X43" s="38" t="e">
        <f t="shared" ca="1" si="12"/>
        <v>#N/A</v>
      </c>
      <c r="Y43" s="38">
        <f t="shared" si="13"/>
        <v>21</v>
      </c>
      <c r="Z43" s="38" t="str">
        <f>IF($C43="","",COUNTIF($C43:$C$272,$C43))</f>
        <v/>
      </c>
    </row>
    <row r="44" spans="1:26" x14ac:dyDescent="0.45">
      <c r="A44" s="40" t="str">
        <f t="shared" si="4"/>
        <v/>
      </c>
      <c r="B44" s="41"/>
      <c r="C44" s="42"/>
      <c r="D44" s="43"/>
      <c r="E44" s="43"/>
      <c r="F44" s="44" t="str">
        <f t="shared" si="5"/>
        <v/>
      </c>
      <c r="G44" s="45" t="str">
        <f t="shared" ca="1" si="6"/>
        <v/>
      </c>
      <c r="H44" s="45" t="str">
        <f t="shared" ca="1" si="7"/>
        <v/>
      </c>
      <c r="I44" s="40" t="str">
        <f t="shared" si="8"/>
        <v/>
      </c>
      <c r="L44" s="48" t="s">
        <v>49</v>
      </c>
      <c r="S44" t="str">
        <f>IF($C44="","",IF(COUNTIF($C$23:$C44,$C44)=1,COUNTIF($C$23:$C$272,$C44)-ROW()/100000,""))</f>
        <v/>
      </c>
      <c r="T44" s="38" t="str">
        <f>IF(MAX(1,$S$11-49)+22-1&gt;$S$11,"",MAX(1,$S$11-49)+22-1)</f>
        <v/>
      </c>
      <c r="U44" s="38" t="e">
        <f t="shared" si="9"/>
        <v>#N/A</v>
      </c>
      <c r="V44" s="38" t="e">
        <f t="shared" si="10"/>
        <v>#N/A</v>
      </c>
      <c r="W44" s="38" t="e">
        <f t="shared" si="11"/>
        <v>#N/A</v>
      </c>
      <c r="X44" s="38" t="e">
        <f t="shared" ca="1" si="12"/>
        <v>#N/A</v>
      </c>
      <c r="Y44" s="38">
        <f t="shared" si="13"/>
        <v>22</v>
      </c>
      <c r="Z44" s="38" t="str">
        <f>IF($C44="","",COUNTIF($C44:$C$272,$C44))</f>
        <v/>
      </c>
    </row>
    <row r="45" spans="1:26" x14ac:dyDescent="0.45">
      <c r="A45" s="32" t="str">
        <f t="shared" si="4"/>
        <v/>
      </c>
      <c r="B45" s="33"/>
      <c r="C45" s="34"/>
      <c r="D45" s="35"/>
      <c r="E45" s="35"/>
      <c r="F45" s="36" t="str">
        <f t="shared" si="5"/>
        <v/>
      </c>
      <c r="G45" s="37" t="str">
        <f t="shared" ca="1" si="6"/>
        <v/>
      </c>
      <c r="H45" s="37" t="str">
        <f t="shared" ca="1" si="7"/>
        <v/>
      </c>
      <c r="I45" s="32" t="str">
        <f t="shared" si="8"/>
        <v/>
      </c>
      <c r="S45" t="str">
        <f>IF($C45="","",IF(COUNTIF($C$23:$C45,$C45)=1,COUNTIF($C$23:$C$272,$C45)-ROW()/100000,""))</f>
        <v/>
      </c>
      <c r="T45" s="38" t="str">
        <f>IF(MAX(1,$S$11-49)+23-1&gt;$S$11,"",MAX(1,$S$11-49)+23-1)</f>
        <v/>
      </c>
      <c r="U45" s="38" t="e">
        <f t="shared" si="9"/>
        <v>#N/A</v>
      </c>
      <c r="V45" s="38" t="e">
        <f t="shared" si="10"/>
        <v>#N/A</v>
      </c>
      <c r="W45" s="38" t="e">
        <f t="shared" si="11"/>
        <v>#N/A</v>
      </c>
      <c r="X45" s="38" t="e">
        <f t="shared" ca="1" si="12"/>
        <v>#N/A</v>
      </c>
      <c r="Y45" s="38">
        <f t="shared" si="13"/>
        <v>23</v>
      </c>
      <c r="Z45" s="38" t="str">
        <f>IF($C45="","",COUNTIF($C45:$C$272,$C45))</f>
        <v/>
      </c>
    </row>
    <row r="46" spans="1:26" x14ac:dyDescent="0.45">
      <c r="A46" s="40" t="str">
        <f t="shared" si="4"/>
        <v/>
      </c>
      <c r="B46" s="41"/>
      <c r="C46" s="42"/>
      <c r="D46" s="43"/>
      <c r="E46" s="43"/>
      <c r="F46" s="44" t="str">
        <f t="shared" si="5"/>
        <v/>
      </c>
      <c r="G46" s="45" t="str">
        <f t="shared" ca="1" si="6"/>
        <v/>
      </c>
      <c r="H46" s="45" t="str">
        <f t="shared" ca="1" si="7"/>
        <v/>
      </c>
      <c r="I46" s="40" t="str">
        <f t="shared" si="8"/>
        <v/>
      </c>
      <c r="S46" t="str">
        <f>IF($C46="","",IF(COUNTIF($C$23:$C46,$C46)=1,COUNTIF($C$23:$C$272,$C46)-ROW()/100000,""))</f>
        <v/>
      </c>
      <c r="T46" s="38" t="str">
        <f>IF(MAX(1,$S$11-49)+24-1&gt;$S$11,"",MAX(1,$S$11-49)+24-1)</f>
        <v/>
      </c>
      <c r="U46" s="38" t="e">
        <f t="shared" si="9"/>
        <v>#N/A</v>
      </c>
      <c r="V46" s="38" t="e">
        <f t="shared" si="10"/>
        <v>#N/A</v>
      </c>
      <c r="W46" s="38" t="e">
        <f t="shared" si="11"/>
        <v>#N/A</v>
      </c>
      <c r="X46" s="38" t="e">
        <f t="shared" ca="1" si="12"/>
        <v>#N/A</v>
      </c>
      <c r="Y46" s="38">
        <f t="shared" si="13"/>
        <v>24</v>
      </c>
      <c r="Z46" s="38" t="str">
        <f>IF($C46="","",COUNTIF($C46:$C$272,$C46))</f>
        <v/>
      </c>
    </row>
    <row r="47" spans="1:26" x14ac:dyDescent="0.45">
      <c r="A47" s="32" t="str">
        <f t="shared" si="4"/>
        <v/>
      </c>
      <c r="B47" s="33"/>
      <c r="C47" s="34"/>
      <c r="D47" s="35"/>
      <c r="E47" s="35"/>
      <c r="F47" s="36" t="str">
        <f t="shared" si="5"/>
        <v/>
      </c>
      <c r="G47" s="37" t="str">
        <f t="shared" ca="1" si="6"/>
        <v/>
      </c>
      <c r="H47" s="37" t="str">
        <f t="shared" ca="1" si="7"/>
        <v/>
      </c>
      <c r="I47" s="32" t="str">
        <f t="shared" si="8"/>
        <v/>
      </c>
      <c r="S47" t="str">
        <f>IF($C47="","",IF(COUNTIF($C$23:$C47,$C47)=1,COUNTIF($C$23:$C$272,$C47)-ROW()/100000,""))</f>
        <v/>
      </c>
      <c r="T47" s="38" t="str">
        <f>IF(MAX(1,$S$11-49)+25-1&gt;$S$11,"",MAX(1,$S$11-49)+25-1)</f>
        <v/>
      </c>
      <c r="U47" s="38" t="e">
        <f t="shared" si="9"/>
        <v>#N/A</v>
      </c>
      <c r="V47" s="38" t="e">
        <f t="shared" si="10"/>
        <v>#N/A</v>
      </c>
      <c r="W47" s="38" t="e">
        <f t="shared" si="11"/>
        <v>#N/A</v>
      </c>
      <c r="X47" s="38" t="e">
        <f t="shared" ca="1" si="12"/>
        <v>#N/A</v>
      </c>
      <c r="Y47" s="38">
        <f t="shared" si="13"/>
        <v>25</v>
      </c>
      <c r="Z47" s="38" t="str">
        <f>IF($C47="","",COUNTIF($C47:$C$272,$C47))</f>
        <v/>
      </c>
    </row>
    <row r="48" spans="1:26" x14ac:dyDescent="0.45">
      <c r="A48" s="40" t="str">
        <f t="shared" si="4"/>
        <v/>
      </c>
      <c r="B48" s="41"/>
      <c r="C48" s="42"/>
      <c r="D48" s="43"/>
      <c r="E48" s="43"/>
      <c r="F48" s="44" t="str">
        <f t="shared" si="5"/>
        <v/>
      </c>
      <c r="G48" s="45" t="str">
        <f t="shared" ca="1" si="6"/>
        <v/>
      </c>
      <c r="H48" s="45" t="str">
        <f t="shared" ca="1" si="7"/>
        <v/>
      </c>
      <c r="I48" s="40" t="str">
        <f t="shared" si="8"/>
        <v/>
      </c>
      <c r="S48" t="str">
        <f>IF($C48="","",IF(COUNTIF($C$23:$C48,$C48)=1,COUNTIF($C$23:$C$272,$C48)-ROW()/100000,""))</f>
        <v/>
      </c>
      <c r="T48" s="38" t="str">
        <f>IF(MAX(1,$S$11-49)+26-1&gt;$S$11,"",MAX(1,$S$11-49)+26-1)</f>
        <v/>
      </c>
      <c r="U48" s="38" t="e">
        <f t="shared" si="9"/>
        <v>#N/A</v>
      </c>
      <c r="V48" s="38" t="e">
        <f t="shared" si="10"/>
        <v>#N/A</v>
      </c>
      <c r="W48" s="38" t="e">
        <f t="shared" si="11"/>
        <v>#N/A</v>
      </c>
      <c r="X48" s="38" t="e">
        <f t="shared" ca="1" si="12"/>
        <v>#N/A</v>
      </c>
      <c r="Y48" s="38">
        <f t="shared" si="13"/>
        <v>26</v>
      </c>
      <c r="Z48" s="38" t="str">
        <f>IF($C48="","",COUNTIF($C48:$C$272,$C48))</f>
        <v/>
      </c>
    </row>
    <row r="49" spans="1:26" x14ac:dyDescent="0.45">
      <c r="A49" s="32" t="str">
        <f t="shared" si="4"/>
        <v/>
      </c>
      <c r="B49" s="33"/>
      <c r="C49" s="34"/>
      <c r="D49" s="35"/>
      <c r="E49" s="35"/>
      <c r="F49" s="36" t="str">
        <f t="shared" si="5"/>
        <v/>
      </c>
      <c r="G49" s="37" t="str">
        <f t="shared" ca="1" si="6"/>
        <v/>
      </c>
      <c r="H49" s="37" t="str">
        <f t="shared" ca="1" si="7"/>
        <v/>
      </c>
      <c r="I49" s="32" t="str">
        <f t="shared" si="8"/>
        <v/>
      </c>
      <c r="S49" t="str">
        <f>IF($C49="","",IF(COUNTIF($C$23:$C49,$C49)=1,COUNTIF($C$23:$C$272,$C49)-ROW()/100000,""))</f>
        <v/>
      </c>
      <c r="T49" s="38" t="str">
        <f>IF(MAX(1,$S$11-49)+27-1&gt;$S$11,"",MAX(1,$S$11-49)+27-1)</f>
        <v/>
      </c>
      <c r="U49" s="38" t="e">
        <f t="shared" si="9"/>
        <v>#N/A</v>
      </c>
      <c r="V49" s="38" t="e">
        <f t="shared" si="10"/>
        <v>#N/A</v>
      </c>
      <c r="W49" s="38" t="e">
        <f t="shared" si="11"/>
        <v>#N/A</v>
      </c>
      <c r="X49" s="38" t="e">
        <f t="shared" ca="1" si="12"/>
        <v>#N/A</v>
      </c>
      <c r="Y49" s="38">
        <f t="shared" si="13"/>
        <v>27</v>
      </c>
      <c r="Z49" s="38" t="str">
        <f>IF($C49="","",COUNTIF($C49:$C$272,$C49))</f>
        <v/>
      </c>
    </row>
    <row r="50" spans="1:26" x14ac:dyDescent="0.45">
      <c r="A50" s="40" t="str">
        <f t="shared" si="4"/>
        <v/>
      </c>
      <c r="B50" s="41"/>
      <c r="C50" s="42"/>
      <c r="D50" s="43"/>
      <c r="E50" s="43"/>
      <c r="F50" s="44" t="str">
        <f t="shared" si="5"/>
        <v/>
      </c>
      <c r="G50" s="45" t="str">
        <f t="shared" ca="1" si="6"/>
        <v/>
      </c>
      <c r="H50" s="45" t="str">
        <f t="shared" ca="1" si="7"/>
        <v/>
      </c>
      <c r="I50" s="40" t="str">
        <f t="shared" si="8"/>
        <v/>
      </c>
      <c r="S50" t="str">
        <f>IF($C50="","",IF(COUNTIF($C$23:$C50,$C50)=1,COUNTIF($C$23:$C$272,$C50)-ROW()/100000,""))</f>
        <v/>
      </c>
      <c r="T50" s="38" t="str">
        <f>IF(MAX(1,$S$11-49)+28-1&gt;$S$11,"",MAX(1,$S$11-49)+28-1)</f>
        <v/>
      </c>
      <c r="U50" s="38" t="e">
        <f t="shared" si="9"/>
        <v>#N/A</v>
      </c>
      <c r="V50" s="38" t="e">
        <f t="shared" si="10"/>
        <v>#N/A</v>
      </c>
      <c r="W50" s="38" t="e">
        <f t="shared" si="11"/>
        <v>#N/A</v>
      </c>
      <c r="X50" s="38" t="e">
        <f t="shared" ca="1" si="12"/>
        <v>#N/A</v>
      </c>
      <c r="Y50" s="38">
        <f t="shared" si="13"/>
        <v>28</v>
      </c>
      <c r="Z50" s="38" t="str">
        <f>IF($C50="","",COUNTIF($C50:$C$272,$C50))</f>
        <v/>
      </c>
    </row>
    <row r="51" spans="1:26" x14ac:dyDescent="0.45">
      <c r="A51" s="32" t="str">
        <f t="shared" si="4"/>
        <v/>
      </c>
      <c r="B51" s="33"/>
      <c r="C51" s="34"/>
      <c r="D51" s="35"/>
      <c r="E51" s="35"/>
      <c r="F51" s="36" t="str">
        <f t="shared" si="5"/>
        <v/>
      </c>
      <c r="G51" s="37" t="str">
        <f t="shared" ca="1" si="6"/>
        <v/>
      </c>
      <c r="H51" s="37" t="str">
        <f t="shared" ca="1" si="7"/>
        <v/>
      </c>
      <c r="I51" s="32" t="str">
        <f t="shared" si="8"/>
        <v/>
      </c>
      <c r="S51" t="str">
        <f>IF($C51="","",IF(COUNTIF($C$23:$C51,$C51)=1,COUNTIF($C$23:$C$272,$C51)-ROW()/100000,""))</f>
        <v/>
      </c>
      <c r="T51" s="38" t="str">
        <f>IF(MAX(1,$S$11-49)+29-1&gt;$S$11,"",MAX(1,$S$11-49)+29-1)</f>
        <v/>
      </c>
      <c r="U51" s="38" t="e">
        <f t="shared" si="9"/>
        <v>#N/A</v>
      </c>
      <c r="V51" s="38" t="e">
        <f t="shared" si="10"/>
        <v>#N/A</v>
      </c>
      <c r="W51" s="38" t="e">
        <f t="shared" si="11"/>
        <v>#N/A</v>
      </c>
      <c r="X51" s="38" t="e">
        <f t="shared" ca="1" si="12"/>
        <v>#N/A</v>
      </c>
      <c r="Y51" s="38">
        <f t="shared" si="13"/>
        <v>29</v>
      </c>
      <c r="Z51" s="38" t="str">
        <f>IF($C51="","",COUNTIF($C51:$C$272,$C51))</f>
        <v/>
      </c>
    </row>
    <row r="52" spans="1:26" x14ac:dyDescent="0.45">
      <c r="A52" s="40" t="str">
        <f t="shared" si="4"/>
        <v/>
      </c>
      <c r="B52" s="41"/>
      <c r="C52" s="42"/>
      <c r="D52" s="43"/>
      <c r="E52" s="43"/>
      <c r="F52" s="44" t="str">
        <f t="shared" si="5"/>
        <v/>
      </c>
      <c r="G52" s="45" t="str">
        <f t="shared" ca="1" si="6"/>
        <v/>
      </c>
      <c r="H52" s="45" t="str">
        <f t="shared" ca="1" si="7"/>
        <v/>
      </c>
      <c r="I52" s="40" t="str">
        <f t="shared" si="8"/>
        <v/>
      </c>
      <c r="S52" t="str">
        <f>IF($C52="","",IF(COUNTIF($C$23:$C52,$C52)=1,COUNTIF($C$23:$C$272,$C52)-ROW()/100000,""))</f>
        <v/>
      </c>
      <c r="T52" s="38" t="str">
        <f>IF(MAX(1,$S$11-49)+30-1&gt;$S$11,"",MAX(1,$S$11-49)+30-1)</f>
        <v/>
      </c>
      <c r="U52" s="38" t="e">
        <f t="shared" si="9"/>
        <v>#N/A</v>
      </c>
      <c r="V52" s="38" t="e">
        <f t="shared" si="10"/>
        <v>#N/A</v>
      </c>
      <c r="W52" s="38" t="e">
        <f t="shared" si="11"/>
        <v>#N/A</v>
      </c>
      <c r="X52" s="38" t="e">
        <f t="shared" ca="1" si="12"/>
        <v>#N/A</v>
      </c>
      <c r="Y52" s="38">
        <f t="shared" si="13"/>
        <v>30</v>
      </c>
      <c r="Z52" s="38" t="str">
        <f>IF($C52="","",COUNTIF($C52:$C$272,$C52))</f>
        <v/>
      </c>
    </row>
    <row r="53" spans="1:26" x14ac:dyDescent="0.45">
      <c r="A53" s="32" t="str">
        <f t="shared" si="4"/>
        <v/>
      </c>
      <c r="B53" s="33"/>
      <c r="C53" s="34"/>
      <c r="D53" s="35"/>
      <c r="E53" s="35"/>
      <c r="F53" s="36" t="str">
        <f t="shared" si="5"/>
        <v/>
      </c>
      <c r="G53" s="37" t="str">
        <f t="shared" ca="1" si="6"/>
        <v/>
      </c>
      <c r="H53" s="37" t="str">
        <f t="shared" ca="1" si="7"/>
        <v/>
      </c>
      <c r="I53" s="32" t="str">
        <f t="shared" si="8"/>
        <v/>
      </c>
      <c r="S53" t="str">
        <f>IF($C53="","",IF(COUNTIF($C$23:$C53,$C53)=1,COUNTIF($C$23:$C$272,$C53)-ROW()/100000,""))</f>
        <v/>
      </c>
      <c r="T53" s="38" t="str">
        <f>IF(MAX(1,$S$11-49)+31-1&gt;$S$11,"",MAX(1,$S$11-49)+31-1)</f>
        <v/>
      </c>
      <c r="U53" s="38" t="e">
        <f t="shared" si="9"/>
        <v>#N/A</v>
      </c>
      <c r="V53" s="38" t="e">
        <f t="shared" si="10"/>
        <v>#N/A</v>
      </c>
      <c r="W53" s="38" t="e">
        <f t="shared" si="11"/>
        <v>#N/A</v>
      </c>
      <c r="X53" s="38" t="e">
        <f t="shared" ca="1" si="12"/>
        <v>#N/A</v>
      </c>
      <c r="Y53" s="38">
        <f t="shared" si="13"/>
        <v>31</v>
      </c>
      <c r="Z53" s="38" t="str">
        <f>IF($C53="","",COUNTIF($C53:$C$272,$C53))</f>
        <v/>
      </c>
    </row>
    <row r="54" spans="1:26" x14ac:dyDescent="0.45">
      <c r="A54" s="40" t="str">
        <f t="shared" si="4"/>
        <v/>
      </c>
      <c r="B54" s="41"/>
      <c r="C54" s="42"/>
      <c r="D54" s="43"/>
      <c r="E54" s="43"/>
      <c r="F54" s="44" t="str">
        <f t="shared" si="5"/>
        <v/>
      </c>
      <c r="G54" s="45" t="str">
        <f t="shared" ca="1" si="6"/>
        <v/>
      </c>
      <c r="H54" s="45" t="str">
        <f t="shared" ca="1" si="7"/>
        <v/>
      </c>
      <c r="I54" s="40" t="str">
        <f t="shared" si="8"/>
        <v/>
      </c>
      <c r="S54" t="str">
        <f>IF($C54="","",IF(COUNTIF($C$23:$C54,$C54)=1,COUNTIF($C$23:$C$272,$C54)-ROW()/100000,""))</f>
        <v/>
      </c>
      <c r="T54" s="38" t="str">
        <f>IF(MAX(1,$S$11-49)+32-1&gt;$S$11,"",MAX(1,$S$11-49)+32-1)</f>
        <v/>
      </c>
      <c r="U54" s="38" t="e">
        <f t="shared" si="9"/>
        <v>#N/A</v>
      </c>
      <c r="V54" s="38" t="e">
        <f t="shared" si="10"/>
        <v>#N/A</v>
      </c>
      <c r="W54" s="38" t="e">
        <f t="shared" si="11"/>
        <v>#N/A</v>
      </c>
      <c r="X54" s="38" t="e">
        <f t="shared" ca="1" si="12"/>
        <v>#N/A</v>
      </c>
      <c r="Y54" s="38">
        <f t="shared" si="13"/>
        <v>32</v>
      </c>
      <c r="Z54" s="38" t="str">
        <f>IF($C54="","",COUNTIF($C54:$C$272,$C54))</f>
        <v/>
      </c>
    </row>
    <row r="55" spans="1:26" x14ac:dyDescent="0.45">
      <c r="A55" s="32" t="str">
        <f t="shared" si="4"/>
        <v/>
      </c>
      <c r="B55" s="33"/>
      <c r="C55" s="34"/>
      <c r="D55" s="35"/>
      <c r="E55" s="35"/>
      <c r="F55" s="36" t="str">
        <f t="shared" si="5"/>
        <v/>
      </c>
      <c r="G55" s="37" t="str">
        <f t="shared" ca="1" si="6"/>
        <v/>
      </c>
      <c r="H55" s="37" t="str">
        <f t="shared" ca="1" si="7"/>
        <v/>
      </c>
      <c r="I55" s="32" t="str">
        <f t="shared" si="8"/>
        <v/>
      </c>
      <c r="S55" t="str">
        <f>IF($C55="","",IF(COUNTIF($C$23:$C55,$C55)=1,COUNTIF($C$23:$C$272,$C55)-ROW()/100000,""))</f>
        <v/>
      </c>
      <c r="T55" s="38" t="str">
        <f>IF(MAX(1,$S$11-49)+33-1&gt;$S$11,"",MAX(1,$S$11-49)+33-1)</f>
        <v/>
      </c>
      <c r="U55" s="38" t="e">
        <f t="shared" ref="U55:U72" si="14">IF($T55="",NA(),INDEX($F$23:$F$272,$T55))</f>
        <v>#N/A</v>
      </c>
      <c r="V55" s="38" t="e">
        <f t="shared" ref="V55:V72" si="15">IF($T55="",NA(),IF(INDEX($H$23:$H$272,$T55)="",NA(),INDEX($H$23:$H$272,$T55)))</f>
        <v>#N/A</v>
      </c>
      <c r="W55" s="38" t="e">
        <f t="shared" si="11"/>
        <v>#N/A</v>
      </c>
      <c r="X55" s="38" t="e">
        <f t="shared" ca="1" si="12"/>
        <v>#N/A</v>
      </c>
      <c r="Y55" s="38">
        <f t="shared" si="13"/>
        <v>33</v>
      </c>
      <c r="Z55" s="38" t="str">
        <f>IF($C55="","",COUNTIF($C55:$C$272,$C55))</f>
        <v/>
      </c>
    </row>
    <row r="56" spans="1:26" x14ac:dyDescent="0.45">
      <c r="A56" s="40" t="str">
        <f t="shared" si="4"/>
        <v/>
      </c>
      <c r="B56" s="41"/>
      <c r="C56" s="42"/>
      <c r="D56" s="43"/>
      <c r="E56" s="43"/>
      <c r="F56" s="44" t="str">
        <f t="shared" si="5"/>
        <v/>
      </c>
      <c r="G56" s="45" t="str">
        <f t="shared" ca="1" si="6"/>
        <v/>
      </c>
      <c r="H56" s="45" t="str">
        <f t="shared" ca="1" si="7"/>
        <v/>
      </c>
      <c r="I56" s="40" t="str">
        <f t="shared" si="8"/>
        <v/>
      </c>
      <c r="S56" t="str">
        <f>IF($C56="","",IF(COUNTIF($C$23:$C56,$C56)=1,COUNTIF($C$23:$C$272,$C56)-ROW()/100000,""))</f>
        <v/>
      </c>
      <c r="T56" s="38" t="str">
        <f>IF(MAX(1,$S$11-49)+34-1&gt;$S$11,"",MAX(1,$S$11-49)+34-1)</f>
        <v/>
      </c>
      <c r="U56" s="38" t="e">
        <f t="shared" si="14"/>
        <v>#N/A</v>
      </c>
      <c r="V56" s="38" t="e">
        <f t="shared" si="15"/>
        <v>#N/A</v>
      </c>
      <c r="W56" s="38" t="e">
        <f t="shared" si="11"/>
        <v>#N/A</v>
      </c>
      <c r="X56" s="38" t="e">
        <f t="shared" ca="1" si="12"/>
        <v>#N/A</v>
      </c>
      <c r="Y56" s="38">
        <f t="shared" si="13"/>
        <v>34</v>
      </c>
      <c r="Z56" s="38" t="str">
        <f>IF($C56="","",COUNTIF($C56:$C$272,$C56))</f>
        <v/>
      </c>
    </row>
    <row r="57" spans="1:26" x14ac:dyDescent="0.45">
      <c r="A57" s="32" t="str">
        <f t="shared" si="4"/>
        <v/>
      </c>
      <c r="B57" s="33"/>
      <c r="C57" s="34"/>
      <c r="D57" s="35"/>
      <c r="E57" s="35"/>
      <c r="F57" s="36" t="str">
        <f t="shared" si="5"/>
        <v/>
      </c>
      <c r="G57" s="37" t="str">
        <f t="shared" ca="1" si="6"/>
        <v/>
      </c>
      <c r="H57" s="37" t="str">
        <f t="shared" ca="1" si="7"/>
        <v/>
      </c>
      <c r="I57" s="32" t="str">
        <f t="shared" si="8"/>
        <v/>
      </c>
      <c r="S57" t="str">
        <f>IF($C57="","",IF(COUNTIF($C$23:$C57,$C57)=1,COUNTIF($C$23:$C$272,$C57)-ROW()/100000,""))</f>
        <v/>
      </c>
      <c r="T57" s="38" t="str">
        <f>IF(MAX(1,$S$11-49)+35-1&gt;$S$11,"",MAX(1,$S$11-49)+35-1)</f>
        <v/>
      </c>
      <c r="U57" s="38" t="e">
        <f t="shared" si="14"/>
        <v>#N/A</v>
      </c>
      <c r="V57" s="38" t="e">
        <f t="shared" si="15"/>
        <v>#N/A</v>
      </c>
      <c r="W57" s="38" t="e">
        <f t="shared" si="11"/>
        <v>#N/A</v>
      </c>
      <c r="X57" s="38" t="e">
        <f t="shared" ca="1" si="12"/>
        <v>#N/A</v>
      </c>
      <c r="Y57" s="38">
        <f t="shared" si="13"/>
        <v>35</v>
      </c>
      <c r="Z57" s="38" t="str">
        <f>IF($C57="","",COUNTIF($C57:$C$272,$C57))</f>
        <v/>
      </c>
    </row>
    <row r="58" spans="1:26" x14ac:dyDescent="0.45">
      <c r="A58" s="40" t="str">
        <f t="shared" si="4"/>
        <v/>
      </c>
      <c r="B58" s="41"/>
      <c r="C58" s="42"/>
      <c r="D58" s="43"/>
      <c r="E58" s="43"/>
      <c r="F58" s="44" t="str">
        <f t="shared" si="5"/>
        <v/>
      </c>
      <c r="G58" s="45" t="str">
        <f t="shared" ca="1" si="6"/>
        <v/>
      </c>
      <c r="H58" s="45" t="str">
        <f t="shared" ca="1" si="7"/>
        <v/>
      </c>
      <c r="I58" s="40" t="str">
        <f t="shared" si="8"/>
        <v/>
      </c>
      <c r="S58" t="str">
        <f>IF($C58="","",IF(COUNTIF($C$23:$C58,$C58)=1,COUNTIF($C$23:$C$272,$C58)-ROW()/100000,""))</f>
        <v/>
      </c>
      <c r="T58" s="38" t="str">
        <f>IF(MAX(1,$S$11-49)+36-1&gt;$S$11,"",MAX(1,$S$11-49)+36-1)</f>
        <v/>
      </c>
      <c r="U58" s="38" t="e">
        <f t="shared" si="14"/>
        <v>#N/A</v>
      </c>
      <c r="V58" s="38" t="e">
        <f t="shared" si="15"/>
        <v>#N/A</v>
      </c>
      <c r="W58" s="38" t="e">
        <f t="shared" si="11"/>
        <v>#N/A</v>
      </c>
      <c r="X58" s="38" t="e">
        <f t="shared" ca="1" si="12"/>
        <v>#N/A</v>
      </c>
      <c r="Y58" s="38">
        <f t="shared" si="13"/>
        <v>36</v>
      </c>
      <c r="Z58" s="38" t="str">
        <f>IF($C58="","",COUNTIF($C58:$C$272,$C58))</f>
        <v/>
      </c>
    </row>
    <row r="59" spans="1:26" x14ac:dyDescent="0.45">
      <c r="A59" s="32" t="str">
        <f t="shared" si="4"/>
        <v/>
      </c>
      <c r="B59" s="33"/>
      <c r="C59" s="34"/>
      <c r="D59" s="35"/>
      <c r="E59" s="35"/>
      <c r="F59" s="36" t="str">
        <f t="shared" si="5"/>
        <v/>
      </c>
      <c r="G59" s="37" t="str">
        <f t="shared" ca="1" si="6"/>
        <v/>
      </c>
      <c r="H59" s="37" t="str">
        <f t="shared" ca="1" si="7"/>
        <v/>
      </c>
      <c r="I59" s="32" t="str">
        <f t="shared" si="8"/>
        <v/>
      </c>
      <c r="S59" t="str">
        <f>IF($C59="","",IF(COUNTIF($C$23:$C59,$C59)=1,COUNTIF($C$23:$C$272,$C59)-ROW()/100000,""))</f>
        <v/>
      </c>
      <c r="T59" s="38" t="str">
        <f>IF(MAX(1,$S$11-49)+37-1&gt;$S$11,"",MAX(1,$S$11-49)+37-1)</f>
        <v/>
      </c>
      <c r="U59" s="38" t="e">
        <f t="shared" si="14"/>
        <v>#N/A</v>
      </c>
      <c r="V59" s="38" t="e">
        <f t="shared" si="15"/>
        <v>#N/A</v>
      </c>
      <c r="W59" s="38" t="e">
        <f t="shared" si="11"/>
        <v>#N/A</v>
      </c>
      <c r="X59" s="38" t="e">
        <f t="shared" ca="1" si="12"/>
        <v>#N/A</v>
      </c>
      <c r="Y59" s="38">
        <f t="shared" si="13"/>
        <v>37</v>
      </c>
      <c r="Z59" s="38" t="str">
        <f>IF($C59="","",COUNTIF($C59:$C$272,$C59))</f>
        <v/>
      </c>
    </row>
    <row r="60" spans="1:26" x14ac:dyDescent="0.45">
      <c r="A60" s="40" t="str">
        <f t="shared" si="4"/>
        <v/>
      </c>
      <c r="B60" s="41"/>
      <c r="C60" s="42"/>
      <c r="D60" s="43"/>
      <c r="E60" s="43"/>
      <c r="F60" s="44" t="str">
        <f t="shared" si="5"/>
        <v/>
      </c>
      <c r="G60" s="45" t="str">
        <f t="shared" ca="1" si="6"/>
        <v/>
      </c>
      <c r="H60" s="45" t="str">
        <f t="shared" ca="1" si="7"/>
        <v/>
      </c>
      <c r="I60" s="40" t="str">
        <f t="shared" si="8"/>
        <v/>
      </c>
      <c r="S60" t="str">
        <f>IF($C60="","",IF(COUNTIF($C$23:$C60,$C60)=1,COUNTIF($C$23:$C$272,$C60)-ROW()/100000,""))</f>
        <v/>
      </c>
      <c r="T60" s="38" t="str">
        <f>IF(MAX(1,$S$11-49)+38-1&gt;$S$11,"",MAX(1,$S$11-49)+38-1)</f>
        <v/>
      </c>
      <c r="U60" s="38" t="e">
        <f t="shared" si="14"/>
        <v>#N/A</v>
      </c>
      <c r="V60" s="38" t="e">
        <f t="shared" si="15"/>
        <v>#N/A</v>
      </c>
      <c r="W60" s="38" t="e">
        <f t="shared" si="11"/>
        <v>#N/A</v>
      </c>
      <c r="X60" s="38" t="e">
        <f t="shared" ca="1" si="12"/>
        <v>#N/A</v>
      </c>
      <c r="Y60" s="38">
        <f t="shared" si="13"/>
        <v>38</v>
      </c>
      <c r="Z60" s="38" t="str">
        <f>IF($C60="","",COUNTIF($C60:$C$272,$C60))</f>
        <v/>
      </c>
    </row>
    <row r="61" spans="1:26" x14ac:dyDescent="0.45">
      <c r="A61" s="32" t="str">
        <f t="shared" si="4"/>
        <v/>
      </c>
      <c r="B61" s="33"/>
      <c r="C61" s="34"/>
      <c r="D61" s="35"/>
      <c r="E61" s="35"/>
      <c r="F61" s="36" t="str">
        <f t="shared" si="5"/>
        <v/>
      </c>
      <c r="G61" s="37" t="str">
        <f t="shared" ca="1" si="6"/>
        <v/>
      </c>
      <c r="H61" s="37" t="str">
        <f t="shared" ca="1" si="7"/>
        <v/>
      </c>
      <c r="I61" s="32" t="str">
        <f t="shared" si="8"/>
        <v/>
      </c>
      <c r="S61" t="str">
        <f>IF($C61="","",IF(COUNTIF($C$23:$C61,$C61)=1,COUNTIF($C$23:$C$272,$C61)-ROW()/100000,""))</f>
        <v/>
      </c>
      <c r="T61" s="38" t="str">
        <f>IF(MAX(1,$S$11-49)+39-1&gt;$S$11,"",MAX(1,$S$11-49)+39-1)</f>
        <v/>
      </c>
      <c r="U61" s="38" t="e">
        <f t="shared" si="14"/>
        <v>#N/A</v>
      </c>
      <c r="V61" s="38" t="e">
        <f t="shared" si="15"/>
        <v>#N/A</v>
      </c>
      <c r="W61" s="38" t="e">
        <f t="shared" si="11"/>
        <v>#N/A</v>
      </c>
      <c r="X61" s="38" t="e">
        <f t="shared" ca="1" si="12"/>
        <v>#N/A</v>
      </c>
      <c r="Y61" s="38">
        <f t="shared" si="13"/>
        <v>39</v>
      </c>
      <c r="Z61" s="38" t="str">
        <f>IF($C61="","",COUNTIF($C61:$C$272,$C61))</f>
        <v/>
      </c>
    </row>
    <row r="62" spans="1:26" x14ac:dyDescent="0.45">
      <c r="A62" s="40" t="str">
        <f t="shared" si="4"/>
        <v/>
      </c>
      <c r="B62" s="41"/>
      <c r="C62" s="42"/>
      <c r="D62" s="43"/>
      <c r="E62" s="43"/>
      <c r="F62" s="44" t="str">
        <f t="shared" si="5"/>
        <v/>
      </c>
      <c r="G62" s="45" t="str">
        <f t="shared" ca="1" si="6"/>
        <v/>
      </c>
      <c r="H62" s="45" t="str">
        <f t="shared" ca="1" si="7"/>
        <v/>
      </c>
      <c r="I62" s="40" t="str">
        <f t="shared" si="8"/>
        <v/>
      </c>
      <c r="S62" t="str">
        <f>IF($C62="","",IF(COUNTIF($C$23:$C62,$C62)=1,COUNTIF($C$23:$C$272,$C62)-ROW()/100000,""))</f>
        <v/>
      </c>
      <c r="T62" s="38" t="str">
        <f>IF(MAX(1,$S$11-49)+40-1&gt;$S$11,"",MAX(1,$S$11-49)+40-1)</f>
        <v/>
      </c>
      <c r="U62" s="38" t="e">
        <f t="shared" si="14"/>
        <v>#N/A</v>
      </c>
      <c r="V62" s="38" t="e">
        <f t="shared" si="15"/>
        <v>#N/A</v>
      </c>
      <c r="W62" s="38" t="e">
        <f t="shared" si="11"/>
        <v>#N/A</v>
      </c>
      <c r="X62" s="38" t="e">
        <f t="shared" ca="1" si="12"/>
        <v>#N/A</v>
      </c>
      <c r="Y62" s="38">
        <f t="shared" si="13"/>
        <v>40</v>
      </c>
      <c r="Z62" s="38" t="str">
        <f>IF($C62="","",COUNTIF($C62:$C$272,$C62))</f>
        <v/>
      </c>
    </row>
    <row r="63" spans="1:26" x14ac:dyDescent="0.45">
      <c r="A63" s="32" t="str">
        <f t="shared" si="4"/>
        <v/>
      </c>
      <c r="B63" s="33"/>
      <c r="C63" s="34"/>
      <c r="D63" s="35"/>
      <c r="E63" s="35"/>
      <c r="F63" s="36" t="str">
        <f t="shared" si="5"/>
        <v/>
      </c>
      <c r="G63" s="37" t="str">
        <f t="shared" ca="1" si="6"/>
        <v/>
      </c>
      <c r="H63" s="37" t="str">
        <f t="shared" ca="1" si="7"/>
        <v/>
      </c>
      <c r="I63" s="32" t="str">
        <f t="shared" si="8"/>
        <v/>
      </c>
      <c r="S63" t="str">
        <f>IF($C63="","",IF(COUNTIF($C$23:$C63,$C63)=1,COUNTIF($C$23:$C$272,$C63)-ROW()/100000,""))</f>
        <v/>
      </c>
      <c r="T63" s="38" t="str">
        <f>IF(MAX(1,$S$11-49)+41-1&gt;$S$11,"",MAX(1,$S$11-49)+41-1)</f>
        <v/>
      </c>
      <c r="U63" s="38" t="e">
        <f t="shared" si="14"/>
        <v>#N/A</v>
      </c>
      <c r="V63" s="38" t="e">
        <f t="shared" si="15"/>
        <v>#N/A</v>
      </c>
      <c r="W63" s="38" t="e">
        <f t="shared" si="11"/>
        <v>#N/A</v>
      </c>
      <c r="X63" s="38" t="e">
        <f t="shared" ca="1" si="12"/>
        <v>#N/A</v>
      </c>
      <c r="Y63" s="38">
        <f t="shared" si="13"/>
        <v>41</v>
      </c>
      <c r="Z63" s="38" t="str">
        <f>IF($C63="","",COUNTIF($C63:$C$272,$C63))</f>
        <v/>
      </c>
    </row>
    <row r="64" spans="1:26" x14ac:dyDescent="0.45">
      <c r="A64" s="40" t="str">
        <f t="shared" si="4"/>
        <v/>
      </c>
      <c r="B64" s="41"/>
      <c r="C64" s="42"/>
      <c r="D64" s="43"/>
      <c r="E64" s="43"/>
      <c r="F64" s="44" t="str">
        <f t="shared" si="5"/>
        <v/>
      </c>
      <c r="G64" s="45" t="str">
        <f t="shared" ca="1" si="6"/>
        <v/>
      </c>
      <c r="H64" s="45" t="str">
        <f t="shared" ca="1" si="7"/>
        <v/>
      </c>
      <c r="I64" s="40" t="str">
        <f t="shared" si="8"/>
        <v/>
      </c>
      <c r="S64" t="str">
        <f>IF($C64="","",IF(COUNTIF($C$23:$C64,$C64)=1,COUNTIF($C$23:$C$272,$C64)-ROW()/100000,""))</f>
        <v/>
      </c>
      <c r="T64" s="38" t="str">
        <f>IF(MAX(1,$S$11-49)+42-1&gt;$S$11,"",MAX(1,$S$11-49)+42-1)</f>
        <v/>
      </c>
      <c r="U64" s="38" t="e">
        <f t="shared" si="14"/>
        <v>#N/A</v>
      </c>
      <c r="V64" s="38" t="e">
        <f t="shared" si="15"/>
        <v>#N/A</v>
      </c>
      <c r="W64" s="38" t="e">
        <f t="shared" si="11"/>
        <v>#N/A</v>
      </c>
      <c r="X64" s="38" t="e">
        <f t="shared" ca="1" si="12"/>
        <v>#N/A</v>
      </c>
      <c r="Y64" s="38">
        <f t="shared" si="13"/>
        <v>42</v>
      </c>
      <c r="Z64" s="38" t="str">
        <f>IF($C64="","",COUNTIF($C64:$C$272,$C64))</f>
        <v/>
      </c>
    </row>
    <row r="65" spans="1:26" ht="16.899999999999999" x14ac:dyDescent="0.5">
      <c r="A65" s="32" t="str">
        <f t="shared" si="4"/>
        <v/>
      </c>
      <c r="B65" s="33"/>
      <c r="C65" s="34"/>
      <c r="D65" s="35"/>
      <c r="E65" s="35"/>
      <c r="F65" s="36" t="str">
        <f t="shared" si="5"/>
        <v/>
      </c>
      <c r="G65" s="37" t="str">
        <f t="shared" ca="1" si="6"/>
        <v/>
      </c>
      <c r="H65" s="37" t="str">
        <f t="shared" ca="1" si="7"/>
        <v/>
      </c>
      <c r="I65" s="32" t="str">
        <f t="shared" si="8"/>
        <v/>
      </c>
      <c r="L65" s="49" t="s">
        <v>50</v>
      </c>
      <c r="S65" t="str">
        <f>IF($C65="","",IF(COUNTIF($C$23:$C65,$C65)=1,COUNTIF($C$23:$C$272,$C65)-ROW()/100000,""))</f>
        <v/>
      </c>
      <c r="T65" s="38" t="str">
        <f>IF(MAX(1,$S$11-49)+43-1&gt;$S$11,"",MAX(1,$S$11-49)+43-1)</f>
        <v/>
      </c>
      <c r="U65" s="38" t="e">
        <f t="shared" si="14"/>
        <v>#N/A</v>
      </c>
      <c r="V65" s="38" t="e">
        <f t="shared" si="15"/>
        <v>#N/A</v>
      </c>
      <c r="W65" s="38" t="e">
        <f t="shared" si="11"/>
        <v>#N/A</v>
      </c>
      <c r="X65" s="38" t="e">
        <f t="shared" ca="1" si="12"/>
        <v>#N/A</v>
      </c>
      <c r="Y65" s="38">
        <f t="shared" si="13"/>
        <v>43</v>
      </c>
      <c r="Z65" s="38" t="str">
        <f>IF($C65="","",COUNTIF($C65:$C$272,$C65))</f>
        <v/>
      </c>
    </row>
    <row r="66" spans="1:26" x14ac:dyDescent="0.45">
      <c r="A66" s="40" t="str">
        <f t="shared" si="4"/>
        <v/>
      </c>
      <c r="B66" s="41"/>
      <c r="C66" s="42"/>
      <c r="D66" s="43"/>
      <c r="E66" s="43"/>
      <c r="F66" s="44" t="str">
        <f t="shared" si="5"/>
        <v/>
      </c>
      <c r="G66" s="45" t="str">
        <f t="shared" ca="1" si="6"/>
        <v/>
      </c>
      <c r="H66" s="45" t="str">
        <f t="shared" ca="1" si="7"/>
        <v/>
      </c>
      <c r="I66" s="40" t="str">
        <f t="shared" si="8"/>
        <v/>
      </c>
      <c r="L66" s="50" t="s">
        <v>51</v>
      </c>
      <c r="S66" t="str">
        <f>IF($C66="","",IF(COUNTIF($C$23:$C66,$C66)=1,COUNTIF($C$23:$C$272,$C66)-ROW()/100000,""))</f>
        <v/>
      </c>
      <c r="T66" s="38" t="str">
        <f>IF(MAX(1,$S$11-49)+44-1&gt;$S$11,"",MAX(1,$S$11-49)+44-1)</f>
        <v/>
      </c>
      <c r="U66" s="38" t="e">
        <f t="shared" si="14"/>
        <v>#N/A</v>
      </c>
      <c r="V66" s="38" t="e">
        <f t="shared" si="15"/>
        <v>#N/A</v>
      </c>
      <c r="W66" s="38" t="e">
        <f t="shared" si="11"/>
        <v>#N/A</v>
      </c>
      <c r="X66" s="38" t="e">
        <f t="shared" ca="1" si="12"/>
        <v>#N/A</v>
      </c>
      <c r="Y66" s="38">
        <f t="shared" si="13"/>
        <v>44</v>
      </c>
      <c r="Z66" s="38" t="str">
        <f>IF($C66="","",COUNTIF($C66:$C$272,$C66))</f>
        <v/>
      </c>
    </row>
    <row r="67" spans="1:26" x14ac:dyDescent="0.45">
      <c r="A67" s="32" t="str">
        <f t="shared" si="4"/>
        <v/>
      </c>
      <c r="B67" s="33"/>
      <c r="C67" s="34"/>
      <c r="D67" s="35"/>
      <c r="E67" s="35"/>
      <c r="F67" s="36" t="str">
        <f t="shared" si="5"/>
        <v/>
      </c>
      <c r="G67" s="37" t="str">
        <f t="shared" ca="1" si="6"/>
        <v/>
      </c>
      <c r="H67" s="37" t="str">
        <f t="shared" ca="1" si="7"/>
        <v/>
      </c>
      <c r="I67" s="32" t="str">
        <f t="shared" si="8"/>
        <v/>
      </c>
      <c r="S67" t="str">
        <f>IF($C67="","",IF(COUNTIF($C$23:$C67,$C67)=1,COUNTIF($C$23:$C$272,$C67)-ROW()/100000,""))</f>
        <v/>
      </c>
      <c r="T67" s="38" t="str">
        <f>IF(MAX(1,$S$11-49)+45-1&gt;$S$11,"",MAX(1,$S$11-49)+45-1)</f>
        <v/>
      </c>
      <c r="U67" s="38" t="e">
        <f t="shared" si="14"/>
        <v>#N/A</v>
      </c>
      <c r="V67" s="38" t="e">
        <f t="shared" si="15"/>
        <v>#N/A</v>
      </c>
      <c r="W67" s="38" t="e">
        <f t="shared" si="11"/>
        <v>#N/A</v>
      </c>
      <c r="X67" s="38" t="e">
        <f t="shared" ca="1" si="12"/>
        <v>#N/A</v>
      </c>
      <c r="Y67" s="38">
        <f t="shared" si="13"/>
        <v>45</v>
      </c>
      <c r="Z67" s="38" t="str">
        <f>IF($C67="","",COUNTIF($C67:$C$272,$C67))</f>
        <v/>
      </c>
    </row>
    <row r="68" spans="1:26" x14ac:dyDescent="0.45">
      <c r="A68" s="40" t="str">
        <f t="shared" si="4"/>
        <v/>
      </c>
      <c r="B68" s="41"/>
      <c r="C68" s="42"/>
      <c r="D68" s="43"/>
      <c r="E68" s="43"/>
      <c r="F68" s="44" t="str">
        <f t="shared" si="5"/>
        <v/>
      </c>
      <c r="G68" s="45" t="str">
        <f t="shared" ca="1" si="6"/>
        <v/>
      </c>
      <c r="H68" s="45" t="str">
        <f t="shared" ca="1" si="7"/>
        <v/>
      </c>
      <c r="I68" s="40" t="str">
        <f t="shared" si="8"/>
        <v/>
      </c>
      <c r="L68" s="18" t="s">
        <v>52</v>
      </c>
      <c r="S68" t="str">
        <f>IF($C68="","",IF(COUNTIF($C$23:$C68,$C68)=1,COUNTIF($C$23:$C$272,$C68)-ROW()/100000,""))</f>
        <v/>
      </c>
      <c r="T68" s="38" t="str">
        <f>IF(MAX(1,$S$11-49)+46-1&gt;$S$11,"",MAX(1,$S$11-49)+46-1)</f>
        <v/>
      </c>
      <c r="U68" s="38" t="e">
        <f t="shared" si="14"/>
        <v>#N/A</v>
      </c>
      <c r="V68" s="38" t="e">
        <f t="shared" si="15"/>
        <v>#N/A</v>
      </c>
      <c r="W68" s="38" t="e">
        <f t="shared" si="11"/>
        <v>#N/A</v>
      </c>
      <c r="X68" s="38" t="e">
        <f t="shared" ca="1" si="12"/>
        <v>#N/A</v>
      </c>
      <c r="Y68" s="38">
        <f t="shared" si="13"/>
        <v>46</v>
      </c>
      <c r="Z68" s="38" t="str">
        <f>IF($C68="","",COUNTIF($C68:$C$272,$C68))</f>
        <v/>
      </c>
    </row>
    <row r="69" spans="1:26" x14ac:dyDescent="0.45">
      <c r="A69" s="32" t="str">
        <f t="shared" si="4"/>
        <v/>
      </c>
      <c r="B69" s="33"/>
      <c r="C69" s="34"/>
      <c r="D69" s="35"/>
      <c r="E69" s="35"/>
      <c r="F69" s="36" t="str">
        <f t="shared" si="5"/>
        <v/>
      </c>
      <c r="G69" s="37" t="str">
        <f t="shared" ca="1" si="6"/>
        <v/>
      </c>
      <c r="H69" s="37" t="str">
        <f t="shared" ca="1" si="7"/>
        <v/>
      </c>
      <c r="I69" s="32" t="str">
        <f t="shared" si="8"/>
        <v/>
      </c>
      <c r="L69" s="51" t="s">
        <v>53</v>
      </c>
      <c r="S69" t="str">
        <f>IF($C69="","",IF(COUNTIF($C$23:$C69,$C69)=1,COUNTIF($C$23:$C$272,$C69)-ROW()/100000,""))</f>
        <v/>
      </c>
      <c r="T69" s="38" t="str">
        <f>IF(MAX(1,$S$11-49)+47-1&gt;$S$11,"",MAX(1,$S$11-49)+47-1)</f>
        <v/>
      </c>
      <c r="U69" s="38" t="e">
        <f t="shared" si="14"/>
        <v>#N/A</v>
      </c>
      <c r="V69" s="38" t="e">
        <f t="shared" si="15"/>
        <v>#N/A</v>
      </c>
      <c r="W69" s="38" t="e">
        <f t="shared" si="11"/>
        <v>#N/A</v>
      </c>
      <c r="X69" s="38" t="e">
        <f t="shared" ca="1" si="12"/>
        <v>#N/A</v>
      </c>
      <c r="Y69" s="38">
        <f t="shared" si="13"/>
        <v>47</v>
      </c>
      <c r="Z69" s="38" t="str">
        <f>IF($C69="","",COUNTIF($C69:$C$272,$C69))</f>
        <v/>
      </c>
    </row>
    <row r="70" spans="1:26" x14ac:dyDescent="0.45">
      <c r="A70" s="40" t="str">
        <f t="shared" si="4"/>
        <v/>
      </c>
      <c r="B70" s="41"/>
      <c r="C70" s="42"/>
      <c r="D70" s="43"/>
      <c r="E70" s="43"/>
      <c r="F70" s="44" t="str">
        <f t="shared" si="5"/>
        <v/>
      </c>
      <c r="G70" s="45" t="str">
        <f t="shared" ca="1" si="6"/>
        <v/>
      </c>
      <c r="H70" s="45" t="str">
        <f t="shared" ca="1" si="7"/>
        <v/>
      </c>
      <c r="I70" s="40" t="str">
        <f t="shared" si="8"/>
        <v/>
      </c>
      <c r="S70" t="str">
        <f>IF($C70="","",IF(COUNTIF($C$23:$C70,$C70)=1,COUNTIF($C$23:$C$272,$C70)-ROW()/100000,""))</f>
        <v/>
      </c>
      <c r="T70" s="38" t="str">
        <f>IF(MAX(1,$S$11-49)+48-1&gt;$S$11,"",MAX(1,$S$11-49)+48-1)</f>
        <v/>
      </c>
      <c r="U70" s="38" t="e">
        <f t="shared" si="14"/>
        <v>#N/A</v>
      </c>
      <c r="V70" s="38" t="e">
        <f t="shared" si="15"/>
        <v>#N/A</v>
      </c>
      <c r="W70" s="38" t="e">
        <f t="shared" si="11"/>
        <v>#N/A</v>
      </c>
      <c r="X70" s="38" t="e">
        <f t="shared" ca="1" si="12"/>
        <v>#N/A</v>
      </c>
      <c r="Y70" s="38">
        <f t="shared" si="13"/>
        <v>48</v>
      </c>
      <c r="Z70" s="38" t="str">
        <f>IF($C70="","",COUNTIF($C70:$C$272,$C70))</f>
        <v/>
      </c>
    </row>
    <row r="71" spans="1:26" x14ac:dyDescent="0.45">
      <c r="A71" s="32" t="str">
        <f t="shared" si="4"/>
        <v/>
      </c>
      <c r="B71" s="33"/>
      <c r="C71" s="34"/>
      <c r="D71" s="35"/>
      <c r="E71" s="35"/>
      <c r="F71" s="36" t="str">
        <f t="shared" si="5"/>
        <v/>
      </c>
      <c r="G71" s="37" t="str">
        <f t="shared" ca="1" si="6"/>
        <v/>
      </c>
      <c r="H71" s="37" t="str">
        <f t="shared" ca="1" si="7"/>
        <v/>
      </c>
      <c r="I71" s="32" t="str">
        <f t="shared" si="8"/>
        <v/>
      </c>
      <c r="L71" s="52" t="s">
        <v>54</v>
      </c>
      <c r="S71" t="str">
        <f>IF($C71="","",IF(COUNTIF($C$23:$C71,$C71)=1,COUNTIF($C$23:$C$272,$C71)-ROW()/100000,""))</f>
        <v/>
      </c>
      <c r="T71" s="38" t="str">
        <f>IF(MAX(1,$S$11-49)+49-1&gt;$S$11,"",MAX(1,$S$11-49)+49-1)</f>
        <v/>
      </c>
      <c r="U71" s="38" t="e">
        <f t="shared" si="14"/>
        <v>#N/A</v>
      </c>
      <c r="V71" s="38" t="e">
        <f t="shared" si="15"/>
        <v>#N/A</v>
      </c>
      <c r="W71" s="38" t="e">
        <f t="shared" si="11"/>
        <v>#N/A</v>
      </c>
      <c r="X71" s="38" t="e">
        <f t="shared" ca="1" si="12"/>
        <v>#N/A</v>
      </c>
      <c r="Y71" s="38">
        <f t="shared" si="13"/>
        <v>49</v>
      </c>
      <c r="Z71" s="38" t="str">
        <f>IF($C71="","",COUNTIF($C71:$C$272,$C71))</f>
        <v/>
      </c>
    </row>
    <row r="72" spans="1:26" x14ac:dyDescent="0.45">
      <c r="A72" s="40" t="str">
        <f t="shared" si="4"/>
        <v/>
      </c>
      <c r="B72" s="41"/>
      <c r="C72" s="42"/>
      <c r="D72" s="43"/>
      <c r="E72" s="43"/>
      <c r="F72" s="44" t="str">
        <f t="shared" si="5"/>
        <v/>
      </c>
      <c r="G72" s="45" t="str">
        <f t="shared" ca="1" si="6"/>
        <v/>
      </c>
      <c r="H72" s="45" t="str">
        <f t="shared" ca="1" si="7"/>
        <v/>
      </c>
      <c r="I72" s="40" t="str">
        <f t="shared" si="8"/>
        <v/>
      </c>
      <c r="L72" s="52" t="s">
        <v>55</v>
      </c>
      <c r="S72" t="str">
        <f>IF($C72="","",IF(COUNTIF($C$23:$C72,$C72)=1,COUNTIF($C$23:$C$272,$C72)-ROW()/100000,""))</f>
        <v/>
      </c>
      <c r="T72" s="38" t="str">
        <f>IF(MAX(1,$S$11-49)+50-1&gt;$S$11,"",MAX(1,$S$11-49)+50-1)</f>
        <v/>
      </c>
      <c r="U72" s="38" t="e">
        <f t="shared" si="14"/>
        <v>#N/A</v>
      </c>
      <c r="V72" s="38" t="e">
        <f t="shared" si="15"/>
        <v>#N/A</v>
      </c>
      <c r="W72" s="38" t="e">
        <f t="shared" si="11"/>
        <v>#N/A</v>
      </c>
      <c r="X72" s="38" t="e">
        <f t="shared" ca="1" si="12"/>
        <v>#N/A</v>
      </c>
      <c r="Y72" s="38">
        <f t="shared" si="13"/>
        <v>50</v>
      </c>
      <c r="Z72" s="38" t="str">
        <f>IF($C72="","",COUNTIF($C72:$C$272,$C72))</f>
        <v/>
      </c>
    </row>
    <row r="73" spans="1:26" x14ac:dyDescent="0.45">
      <c r="A73" s="32" t="str">
        <f t="shared" si="4"/>
        <v/>
      </c>
      <c r="B73" s="33"/>
      <c r="C73" s="34"/>
      <c r="D73" s="35"/>
      <c r="E73" s="35"/>
      <c r="F73" s="36" t="str">
        <f t="shared" si="5"/>
        <v/>
      </c>
      <c r="G73" s="37" t="str">
        <f t="shared" ca="1" si="6"/>
        <v/>
      </c>
      <c r="H73" s="37" t="str">
        <f t="shared" ca="1" si="7"/>
        <v/>
      </c>
      <c r="I73" s="32" t="str">
        <f t="shared" si="8"/>
        <v/>
      </c>
      <c r="S73" t="str">
        <f>IF($C73="","",IF(COUNTIF($C$23:$C73,$C73)=1,COUNTIF($C$23:$C$272,$C73)-ROW()/100000,""))</f>
        <v/>
      </c>
      <c r="W73" s="38" t="e">
        <f t="shared" si="11"/>
        <v>#N/A</v>
      </c>
      <c r="X73" s="38" t="e">
        <f t="shared" ca="1" si="12"/>
        <v>#N/A</v>
      </c>
      <c r="Y73" s="38">
        <f t="shared" si="13"/>
        <v>51</v>
      </c>
      <c r="Z73" s="38" t="str">
        <f>IF($C73="","",COUNTIF($C73:$C$272,$C73))</f>
        <v/>
      </c>
    </row>
    <row r="74" spans="1:26" x14ac:dyDescent="0.45">
      <c r="A74" s="40" t="str">
        <f t="shared" si="4"/>
        <v/>
      </c>
      <c r="B74" s="41"/>
      <c r="C74" s="42"/>
      <c r="D74" s="43"/>
      <c r="E74" s="43"/>
      <c r="F74" s="44" t="str">
        <f t="shared" si="5"/>
        <v/>
      </c>
      <c r="G74" s="45" t="str">
        <f t="shared" ca="1" si="6"/>
        <v/>
      </c>
      <c r="H74" s="45" t="str">
        <f t="shared" ca="1" si="7"/>
        <v/>
      </c>
      <c r="I74" s="40" t="str">
        <f t="shared" si="8"/>
        <v/>
      </c>
      <c r="S74" t="str">
        <f>IF($C74="","",IF(COUNTIF($C$23:$C74,$C74)=1,COUNTIF($C$23:$C$272,$C74)-ROW()/100000,""))</f>
        <v/>
      </c>
      <c r="W74" s="38" t="e">
        <f t="shared" si="11"/>
        <v>#N/A</v>
      </c>
      <c r="X74" s="38" t="e">
        <f t="shared" ca="1" si="12"/>
        <v>#N/A</v>
      </c>
      <c r="Y74" s="38">
        <f t="shared" si="13"/>
        <v>52</v>
      </c>
      <c r="Z74" s="38" t="str">
        <f>IF($C74="","",COUNTIF($C74:$C$272,$C74))</f>
        <v/>
      </c>
    </row>
    <row r="75" spans="1:26" x14ac:dyDescent="0.45">
      <c r="A75" s="32" t="str">
        <f t="shared" si="4"/>
        <v/>
      </c>
      <c r="B75" s="33"/>
      <c r="C75" s="34"/>
      <c r="D75" s="35"/>
      <c r="E75" s="35"/>
      <c r="F75" s="36" t="str">
        <f t="shared" si="5"/>
        <v/>
      </c>
      <c r="G75" s="37" t="str">
        <f t="shared" ca="1" si="6"/>
        <v/>
      </c>
      <c r="H75" s="37" t="str">
        <f t="shared" ca="1" si="7"/>
        <v/>
      </c>
      <c r="I75" s="32" t="str">
        <f t="shared" si="8"/>
        <v/>
      </c>
      <c r="S75" t="str">
        <f>IF($C75="","",IF(COUNTIF($C$23:$C75,$C75)=1,COUNTIF($C$23:$C$272,$C75)-ROW()/100000,""))</f>
        <v/>
      </c>
      <c r="W75" s="38" t="e">
        <f t="shared" si="11"/>
        <v>#N/A</v>
      </c>
      <c r="X75" s="38" t="e">
        <f t="shared" ca="1" si="12"/>
        <v>#N/A</v>
      </c>
      <c r="Y75" s="38">
        <f t="shared" si="13"/>
        <v>53</v>
      </c>
      <c r="Z75" s="38" t="str">
        <f>IF($C75="","",COUNTIF($C75:$C$272,$C75))</f>
        <v/>
      </c>
    </row>
    <row r="76" spans="1:26" x14ac:dyDescent="0.45">
      <c r="A76" s="40" t="str">
        <f t="shared" si="4"/>
        <v/>
      </c>
      <c r="B76" s="41"/>
      <c r="C76" s="42"/>
      <c r="D76" s="43"/>
      <c r="E76" s="43"/>
      <c r="F76" s="44" t="str">
        <f t="shared" si="5"/>
        <v/>
      </c>
      <c r="G76" s="45" t="str">
        <f t="shared" ca="1" si="6"/>
        <v/>
      </c>
      <c r="H76" s="45" t="str">
        <f t="shared" ca="1" si="7"/>
        <v/>
      </c>
      <c r="I76" s="40" t="str">
        <f t="shared" si="8"/>
        <v/>
      </c>
      <c r="S76" t="str">
        <f>IF($C76="","",IF(COUNTIF($C$23:$C76,$C76)=1,COUNTIF($C$23:$C$272,$C76)-ROW()/100000,""))</f>
        <v/>
      </c>
      <c r="W76" s="38" t="e">
        <f t="shared" si="11"/>
        <v>#N/A</v>
      </c>
      <c r="X76" s="38" t="e">
        <f t="shared" ca="1" si="12"/>
        <v>#N/A</v>
      </c>
      <c r="Y76" s="38">
        <f t="shared" si="13"/>
        <v>54</v>
      </c>
      <c r="Z76" s="38" t="str">
        <f>IF($C76="","",COUNTIF($C76:$C$272,$C76))</f>
        <v/>
      </c>
    </row>
    <row r="77" spans="1:26" x14ac:dyDescent="0.45">
      <c r="A77" s="32" t="str">
        <f t="shared" si="4"/>
        <v/>
      </c>
      <c r="B77" s="33"/>
      <c r="C77" s="34"/>
      <c r="D77" s="35"/>
      <c r="E77" s="35"/>
      <c r="F77" s="36" t="str">
        <f t="shared" si="5"/>
        <v/>
      </c>
      <c r="G77" s="37" t="str">
        <f t="shared" ca="1" si="6"/>
        <v/>
      </c>
      <c r="H77" s="37" t="str">
        <f t="shared" ca="1" si="7"/>
        <v/>
      </c>
      <c r="I77" s="32" t="str">
        <f t="shared" si="8"/>
        <v/>
      </c>
      <c r="S77" t="str">
        <f>IF($C77="","",IF(COUNTIF($C$23:$C77,$C77)=1,COUNTIF($C$23:$C$272,$C77)-ROW()/100000,""))</f>
        <v/>
      </c>
      <c r="W77" s="38" t="e">
        <f t="shared" si="11"/>
        <v>#N/A</v>
      </c>
      <c r="X77" s="38" t="e">
        <f t="shared" ca="1" si="12"/>
        <v>#N/A</v>
      </c>
      <c r="Y77" s="38">
        <f t="shared" si="13"/>
        <v>55</v>
      </c>
      <c r="Z77" s="38" t="str">
        <f>IF($C77="","",COUNTIF($C77:$C$272,$C77))</f>
        <v/>
      </c>
    </row>
    <row r="78" spans="1:26" x14ac:dyDescent="0.45">
      <c r="A78" s="40" t="str">
        <f t="shared" si="4"/>
        <v/>
      </c>
      <c r="B78" s="41"/>
      <c r="C78" s="42"/>
      <c r="D78" s="43"/>
      <c r="E78" s="43"/>
      <c r="F78" s="44" t="str">
        <f t="shared" si="5"/>
        <v/>
      </c>
      <c r="G78" s="45" t="str">
        <f t="shared" ca="1" si="6"/>
        <v/>
      </c>
      <c r="H78" s="45" t="str">
        <f t="shared" ca="1" si="7"/>
        <v/>
      </c>
      <c r="I78" s="40" t="str">
        <f t="shared" si="8"/>
        <v/>
      </c>
      <c r="S78" t="str">
        <f>IF($C78="","",IF(COUNTIF($C$23:$C78,$C78)=1,COUNTIF($C$23:$C$272,$C78)-ROW()/100000,""))</f>
        <v/>
      </c>
      <c r="W78" s="38" t="e">
        <f t="shared" si="11"/>
        <v>#N/A</v>
      </c>
      <c r="X78" s="38" t="e">
        <f t="shared" ca="1" si="12"/>
        <v>#N/A</v>
      </c>
      <c r="Y78" s="38">
        <f t="shared" si="13"/>
        <v>56</v>
      </c>
      <c r="Z78" s="38" t="str">
        <f>IF($C78="","",COUNTIF($C78:$C$272,$C78))</f>
        <v/>
      </c>
    </row>
    <row r="79" spans="1:26" x14ac:dyDescent="0.45">
      <c r="A79" s="32" t="str">
        <f t="shared" si="4"/>
        <v/>
      </c>
      <c r="B79" s="33"/>
      <c r="C79" s="34"/>
      <c r="D79" s="35"/>
      <c r="E79" s="35"/>
      <c r="F79" s="36" t="str">
        <f t="shared" si="5"/>
        <v/>
      </c>
      <c r="G79" s="37" t="str">
        <f t="shared" ca="1" si="6"/>
        <v/>
      </c>
      <c r="H79" s="37" t="str">
        <f t="shared" ca="1" si="7"/>
        <v/>
      </c>
      <c r="I79" s="32" t="str">
        <f t="shared" si="8"/>
        <v/>
      </c>
      <c r="S79" t="str">
        <f>IF($C79="","",IF(COUNTIF($C$23:$C79,$C79)=1,COUNTIF($C$23:$C$272,$C79)-ROW()/100000,""))</f>
        <v/>
      </c>
      <c r="W79" s="38" t="e">
        <f t="shared" si="11"/>
        <v>#N/A</v>
      </c>
      <c r="X79" s="38" t="e">
        <f t="shared" ca="1" si="12"/>
        <v>#N/A</v>
      </c>
      <c r="Y79" s="38">
        <f t="shared" si="13"/>
        <v>57</v>
      </c>
      <c r="Z79" s="38" t="str">
        <f>IF($C79="","",COUNTIF($C79:$C$272,$C79))</f>
        <v/>
      </c>
    </row>
    <row r="80" spans="1:26" x14ac:dyDescent="0.45">
      <c r="A80" s="40" t="str">
        <f t="shared" si="4"/>
        <v/>
      </c>
      <c r="B80" s="41"/>
      <c r="C80" s="42"/>
      <c r="D80" s="43"/>
      <c r="E80" s="43"/>
      <c r="F80" s="44" t="str">
        <f t="shared" si="5"/>
        <v/>
      </c>
      <c r="G80" s="45" t="str">
        <f t="shared" ca="1" si="6"/>
        <v/>
      </c>
      <c r="H80" s="45" t="str">
        <f t="shared" ca="1" si="7"/>
        <v/>
      </c>
      <c r="I80" s="40" t="str">
        <f t="shared" si="8"/>
        <v/>
      </c>
      <c r="S80" t="str">
        <f>IF($C80="","",IF(COUNTIF($C$23:$C80,$C80)=1,COUNTIF($C$23:$C$272,$C80)-ROW()/100000,""))</f>
        <v/>
      </c>
      <c r="W80" s="38" t="e">
        <f t="shared" si="11"/>
        <v>#N/A</v>
      </c>
      <c r="X80" s="38" t="e">
        <f t="shared" ca="1" si="12"/>
        <v>#N/A</v>
      </c>
      <c r="Y80" s="38">
        <f t="shared" si="13"/>
        <v>58</v>
      </c>
      <c r="Z80" s="38" t="str">
        <f>IF($C80="","",COUNTIF($C80:$C$272,$C80))</f>
        <v/>
      </c>
    </row>
    <row r="81" spans="1:26" x14ac:dyDescent="0.45">
      <c r="A81" s="32" t="str">
        <f t="shared" si="4"/>
        <v/>
      </c>
      <c r="B81" s="33"/>
      <c r="C81" s="34"/>
      <c r="D81" s="35"/>
      <c r="E81" s="35"/>
      <c r="F81" s="36" t="str">
        <f t="shared" si="5"/>
        <v/>
      </c>
      <c r="G81" s="37" t="str">
        <f t="shared" ca="1" si="6"/>
        <v/>
      </c>
      <c r="H81" s="37" t="str">
        <f t="shared" ca="1" si="7"/>
        <v/>
      </c>
      <c r="I81" s="32" t="str">
        <f t="shared" si="8"/>
        <v/>
      </c>
      <c r="S81" t="str">
        <f>IF($C81="","",IF(COUNTIF($C$23:$C81,$C81)=1,COUNTIF($C$23:$C$272,$C81)-ROW()/100000,""))</f>
        <v/>
      </c>
      <c r="W81" s="38" t="e">
        <f t="shared" si="11"/>
        <v>#N/A</v>
      </c>
      <c r="X81" s="38" t="e">
        <f t="shared" ca="1" si="12"/>
        <v>#N/A</v>
      </c>
      <c r="Y81" s="38">
        <f t="shared" si="13"/>
        <v>59</v>
      </c>
      <c r="Z81" s="38" t="str">
        <f>IF($C81="","",COUNTIF($C81:$C$272,$C81))</f>
        <v/>
      </c>
    </row>
    <row r="82" spans="1:26" x14ac:dyDescent="0.45">
      <c r="A82" s="40" t="str">
        <f t="shared" si="4"/>
        <v/>
      </c>
      <c r="B82" s="41"/>
      <c r="C82" s="42"/>
      <c r="D82" s="43"/>
      <c r="E82" s="43"/>
      <c r="F82" s="44" t="str">
        <f t="shared" si="5"/>
        <v/>
      </c>
      <c r="G82" s="45" t="str">
        <f t="shared" ca="1" si="6"/>
        <v/>
      </c>
      <c r="H82" s="45" t="str">
        <f t="shared" ca="1" si="7"/>
        <v/>
      </c>
      <c r="I82" s="40" t="str">
        <f t="shared" si="8"/>
        <v/>
      </c>
      <c r="S82" t="str">
        <f>IF($C82="","",IF(COUNTIF($C$23:$C82,$C82)=1,COUNTIF($C$23:$C$272,$C82)-ROW()/100000,""))</f>
        <v/>
      </c>
      <c r="W82" s="38" t="e">
        <f t="shared" si="11"/>
        <v>#N/A</v>
      </c>
      <c r="X82" s="38" t="e">
        <f t="shared" ca="1" si="12"/>
        <v>#N/A</v>
      </c>
      <c r="Y82" s="38">
        <f t="shared" si="13"/>
        <v>60</v>
      </c>
      <c r="Z82" s="38" t="str">
        <f>IF($C82="","",COUNTIF($C82:$C$272,$C82))</f>
        <v/>
      </c>
    </row>
    <row r="83" spans="1:26" x14ac:dyDescent="0.45">
      <c r="A83" s="32" t="str">
        <f t="shared" si="4"/>
        <v/>
      </c>
      <c r="B83" s="33"/>
      <c r="C83" s="34"/>
      <c r="D83" s="35"/>
      <c r="E83" s="35"/>
      <c r="F83" s="36" t="str">
        <f t="shared" si="5"/>
        <v/>
      </c>
      <c r="G83" s="37" t="str">
        <f t="shared" ca="1" si="6"/>
        <v/>
      </c>
      <c r="H83" s="37" t="str">
        <f t="shared" ca="1" si="7"/>
        <v/>
      </c>
      <c r="I83" s="32" t="str">
        <f t="shared" si="8"/>
        <v/>
      </c>
      <c r="S83" t="str">
        <f>IF($C83="","",IF(COUNTIF($C$23:$C83,$C83)=1,COUNTIF($C$23:$C$272,$C83)-ROW()/100000,""))</f>
        <v/>
      </c>
      <c r="W83" s="38" t="e">
        <f t="shared" si="11"/>
        <v>#N/A</v>
      </c>
      <c r="X83" s="38" t="e">
        <f t="shared" ca="1" si="12"/>
        <v>#N/A</v>
      </c>
      <c r="Y83" s="38">
        <f t="shared" si="13"/>
        <v>61</v>
      </c>
      <c r="Z83" s="38" t="str">
        <f>IF($C83="","",COUNTIF($C83:$C$272,$C83))</f>
        <v/>
      </c>
    </row>
    <row r="84" spans="1:26" x14ac:dyDescent="0.45">
      <c r="A84" s="40" t="str">
        <f t="shared" si="4"/>
        <v/>
      </c>
      <c r="B84" s="41"/>
      <c r="C84" s="42"/>
      <c r="D84" s="43"/>
      <c r="E84" s="43"/>
      <c r="F84" s="44" t="str">
        <f t="shared" si="5"/>
        <v/>
      </c>
      <c r="G84" s="45" t="str">
        <f t="shared" ca="1" si="6"/>
        <v/>
      </c>
      <c r="H84" s="45" t="str">
        <f t="shared" ca="1" si="7"/>
        <v/>
      </c>
      <c r="I84" s="40" t="str">
        <f t="shared" si="8"/>
        <v/>
      </c>
      <c r="S84" t="str">
        <f>IF($C84="","",IF(COUNTIF($C$23:$C84,$C84)=1,COUNTIF($C$23:$C$272,$C84)-ROW()/100000,""))</f>
        <v/>
      </c>
      <c r="W84" s="38" t="e">
        <f t="shared" si="11"/>
        <v>#N/A</v>
      </c>
      <c r="X84" s="38" t="e">
        <f t="shared" ca="1" si="12"/>
        <v>#N/A</v>
      </c>
      <c r="Y84" s="38">
        <f t="shared" si="13"/>
        <v>62</v>
      </c>
      <c r="Z84" s="38" t="str">
        <f>IF($C84="","",COUNTIF($C84:$C$272,$C84))</f>
        <v/>
      </c>
    </row>
    <row r="85" spans="1:26" x14ac:dyDescent="0.45">
      <c r="A85" s="32" t="str">
        <f t="shared" si="4"/>
        <v/>
      </c>
      <c r="B85" s="33"/>
      <c r="C85" s="34"/>
      <c r="D85" s="35"/>
      <c r="E85" s="35"/>
      <c r="F85" s="36" t="str">
        <f t="shared" si="5"/>
        <v/>
      </c>
      <c r="G85" s="37" t="str">
        <f t="shared" ca="1" si="6"/>
        <v/>
      </c>
      <c r="H85" s="37" t="str">
        <f t="shared" ca="1" si="7"/>
        <v/>
      </c>
      <c r="I85" s="32" t="str">
        <f t="shared" si="8"/>
        <v/>
      </c>
      <c r="S85" t="str">
        <f>IF($C85="","",IF(COUNTIF($C$23:$C85,$C85)=1,COUNTIF($C$23:$C$272,$C85)-ROW()/100000,""))</f>
        <v/>
      </c>
      <c r="W85" s="38" t="e">
        <f t="shared" si="11"/>
        <v>#N/A</v>
      </c>
      <c r="X85" s="38" t="e">
        <f t="shared" ca="1" si="12"/>
        <v>#N/A</v>
      </c>
      <c r="Y85" s="38">
        <f t="shared" si="13"/>
        <v>63</v>
      </c>
      <c r="Z85" s="38" t="str">
        <f>IF($C85="","",COUNTIF($C85:$C$272,$C85))</f>
        <v/>
      </c>
    </row>
    <row r="86" spans="1:26" x14ac:dyDescent="0.45">
      <c r="A86" s="40" t="str">
        <f t="shared" si="4"/>
        <v/>
      </c>
      <c r="B86" s="41"/>
      <c r="C86" s="42"/>
      <c r="D86" s="43"/>
      <c r="E86" s="43"/>
      <c r="F86" s="44" t="str">
        <f t="shared" si="5"/>
        <v/>
      </c>
      <c r="G86" s="45" t="str">
        <f t="shared" ca="1" si="6"/>
        <v/>
      </c>
      <c r="H86" s="45" t="str">
        <f t="shared" ca="1" si="7"/>
        <v/>
      </c>
      <c r="I86" s="40" t="str">
        <f t="shared" si="8"/>
        <v/>
      </c>
      <c r="S86" t="str">
        <f>IF($C86="","",IF(COUNTIF($C$23:$C86,$C86)=1,COUNTIF($C$23:$C$272,$C86)-ROW()/100000,""))</f>
        <v/>
      </c>
      <c r="W86" s="38" t="e">
        <f t="shared" si="11"/>
        <v>#N/A</v>
      </c>
      <c r="X86" s="38" t="e">
        <f t="shared" ca="1" si="12"/>
        <v>#N/A</v>
      </c>
      <c r="Y86" s="38">
        <f t="shared" si="13"/>
        <v>64</v>
      </c>
      <c r="Z86" s="38" t="str">
        <f>IF($C86="","",COUNTIF($C86:$C$272,$C86))</f>
        <v/>
      </c>
    </row>
    <row r="87" spans="1:26" x14ac:dyDescent="0.45">
      <c r="A87" s="32" t="str">
        <f t="shared" ref="A87:A150" si="16">IF($E87="","",ROW()-22)</f>
        <v/>
      </c>
      <c r="B87" s="33"/>
      <c r="C87" s="34"/>
      <c r="D87" s="35"/>
      <c r="E87" s="35"/>
      <c r="F87" s="36" t="str">
        <f t="shared" ref="F87:F150" si="17">IF(OR($D87="",$E87=""),"",$E87-$D87)</f>
        <v/>
      </c>
      <c r="G87" s="37" t="str">
        <f t="shared" ref="G87:G150" ca="1" si="18">IF(OR($F87="",ROW()-22&lt;2),"",$F87-AVERAGE(OFFSET($F$23,MAX(0,ROW()-22-11),0,MIN(ROW()-22-1,10),1)))</f>
        <v/>
      </c>
      <c r="H87" s="37" t="str">
        <f t="shared" ref="H87:H150" ca="1" si="19">IF(OR($F87="",ROW()-22&lt;10),"",AVERAGE(OFFSET($F$23,MAX(0,ROW()-22-10),0,MIN(ROW()-22,10),1)))</f>
        <v/>
      </c>
      <c r="I87" s="32" t="str">
        <f t="shared" ref="I87:I150" si="20">IF($A87="","",IF(AND(ROW()-22&gt;$S$11-10,ROW()-22&lt;=$S$11),"Last 10",IF(AND(ROW()-22&gt;$S$11-20,ROW()-22&lt;=$S$11-10),"The 10 to beat","")))</f>
        <v/>
      </c>
      <c r="S87" t="str">
        <f>IF($C87="","",IF(COUNTIF($C$23:$C87,$C87)=1,COUNTIF($C$23:$C$272,$C87)-ROW()/100000,""))</f>
        <v/>
      </c>
      <c r="W87" s="38" t="e">
        <f t="shared" ref="W87:W150" si="21">IF($F87="",NA(),$F87)</f>
        <v>#N/A</v>
      </c>
      <c r="X87" s="38" t="e">
        <f t="shared" ref="X87:X150" ca="1" si="22">IF($H87="",NA(),$H87)</f>
        <v>#N/A</v>
      </c>
      <c r="Y87" s="38">
        <f t="shared" ref="Y87:Y150" si="23">ROW()-22</f>
        <v>65</v>
      </c>
      <c r="Z87" s="38" t="str">
        <f>IF($C87="","",COUNTIF($C87:$C$272,$C87))</f>
        <v/>
      </c>
    </row>
    <row r="88" spans="1:26" x14ac:dyDescent="0.45">
      <c r="A88" s="40" t="str">
        <f t="shared" si="16"/>
        <v/>
      </c>
      <c r="B88" s="41"/>
      <c r="C88" s="42"/>
      <c r="D88" s="43"/>
      <c r="E88" s="43"/>
      <c r="F88" s="44" t="str">
        <f t="shared" si="17"/>
        <v/>
      </c>
      <c r="G88" s="45" t="str">
        <f t="shared" ca="1" si="18"/>
        <v/>
      </c>
      <c r="H88" s="45" t="str">
        <f t="shared" ca="1" si="19"/>
        <v/>
      </c>
      <c r="I88" s="40" t="str">
        <f t="shared" si="20"/>
        <v/>
      </c>
      <c r="S88" t="str">
        <f>IF($C88="","",IF(COUNTIF($C$23:$C88,$C88)=1,COUNTIF($C$23:$C$272,$C88)-ROW()/100000,""))</f>
        <v/>
      </c>
      <c r="W88" s="38" t="e">
        <f t="shared" si="21"/>
        <v>#N/A</v>
      </c>
      <c r="X88" s="38" t="e">
        <f t="shared" ca="1" si="22"/>
        <v>#N/A</v>
      </c>
      <c r="Y88" s="38">
        <f t="shared" si="23"/>
        <v>66</v>
      </c>
      <c r="Z88" s="38" t="str">
        <f>IF($C88="","",COUNTIF($C88:$C$272,$C88))</f>
        <v/>
      </c>
    </row>
    <row r="89" spans="1:26" x14ac:dyDescent="0.45">
      <c r="A89" s="32" t="str">
        <f t="shared" si="16"/>
        <v/>
      </c>
      <c r="B89" s="33"/>
      <c r="C89" s="34"/>
      <c r="D89" s="35"/>
      <c r="E89" s="35"/>
      <c r="F89" s="36" t="str">
        <f t="shared" si="17"/>
        <v/>
      </c>
      <c r="G89" s="37" t="str">
        <f t="shared" ca="1" si="18"/>
        <v/>
      </c>
      <c r="H89" s="37" t="str">
        <f t="shared" ca="1" si="19"/>
        <v/>
      </c>
      <c r="I89" s="32" t="str">
        <f t="shared" si="20"/>
        <v/>
      </c>
      <c r="S89" t="str">
        <f>IF($C89="","",IF(COUNTIF($C$23:$C89,$C89)=1,COUNTIF($C$23:$C$272,$C89)-ROW()/100000,""))</f>
        <v/>
      </c>
      <c r="W89" s="38" t="e">
        <f t="shared" si="21"/>
        <v>#N/A</v>
      </c>
      <c r="X89" s="38" t="e">
        <f t="shared" ca="1" si="22"/>
        <v>#N/A</v>
      </c>
      <c r="Y89" s="38">
        <f t="shared" si="23"/>
        <v>67</v>
      </c>
      <c r="Z89" s="38" t="str">
        <f>IF($C89="","",COUNTIF($C89:$C$272,$C89))</f>
        <v/>
      </c>
    </row>
    <row r="90" spans="1:26" x14ac:dyDescent="0.45">
      <c r="A90" s="40" t="str">
        <f t="shared" si="16"/>
        <v/>
      </c>
      <c r="B90" s="41"/>
      <c r="C90" s="42"/>
      <c r="D90" s="43"/>
      <c r="E90" s="43"/>
      <c r="F90" s="44" t="str">
        <f t="shared" si="17"/>
        <v/>
      </c>
      <c r="G90" s="45" t="str">
        <f t="shared" ca="1" si="18"/>
        <v/>
      </c>
      <c r="H90" s="45" t="str">
        <f t="shared" ca="1" si="19"/>
        <v/>
      </c>
      <c r="I90" s="40" t="str">
        <f t="shared" si="20"/>
        <v/>
      </c>
      <c r="S90" t="str">
        <f>IF($C90="","",IF(COUNTIF($C$23:$C90,$C90)=1,COUNTIF($C$23:$C$272,$C90)-ROW()/100000,""))</f>
        <v/>
      </c>
      <c r="W90" s="38" t="e">
        <f t="shared" si="21"/>
        <v>#N/A</v>
      </c>
      <c r="X90" s="38" t="e">
        <f t="shared" ca="1" si="22"/>
        <v>#N/A</v>
      </c>
      <c r="Y90" s="38">
        <f t="shared" si="23"/>
        <v>68</v>
      </c>
      <c r="Z90" s="38" t="str">
        <f>IF($C90="","",COUNTIF($C90:$C$272,$C90))</f>
        <v/>
      </c>
    </row>
    <row r="91" spans="1:26" x14ac:dyDescent="0.45">
      <c r="A91" s="32" t="str">
        <f t="shared" si="16"/>
        <v/>
      </c>
      <c r="B91" s="33"/>
      <c r="C91" s="34"/>
      <c r="D91" s="35"/>
      <c r="E91" s="35"/>
      <c r="F91" s="36" t="str">
        <f t="shared" si="17"/>
        <v/>
      </c>
      <c r="G91" s="37" t="str">
        <f t="shared" ca="1" si="18"/>
        <v/>
      </c>
      <c r="H91" s="37" t="str">
        <f t="shared" ca="1" si="19"/>
        <v/>
      </c>
      <c r="I91" s="32" t="str">
        <f t="shared" si="20"/>
        <v/>
      </c>
      <c r="S91" t="str">
        <f>IF($C91="","",IF(COUNTIF($C$23:$C91,$C91)=1,COUNTIF($C$23:$C$272,$C91)-ROW()/100000,""))</f>
        <v/>
      </c>
      <c r="W91" s="38" t="e">
        <f t="shared" si="21"/>
        <v>#N/A</v>
      </c>
      <c r="X91" s="38" t="e">
        <f t="shared" ca="1" si="22"/>
        <v>#N/A</v>
      </c>
      <c r="Y91" s="38">
        <f t="shared" si="23"/>
        <v>69</v>
      </c>
      <c r="Z91" s="38" t="str">
        <f>IF($C91="","",COUNTIF($C91:$C$272,$C91))</f>
        <v/>
      </c>
    </row>
    <row r="92" spans="1:26" x14ac:dyDescent="0.45">
      <c r="A92" s="40" t="str">
        <f t="shared" si="16"/>
        <v/>
      </c>
      <c r="B92" s="41"/>
      <c r="C92" s="42"/>
      <c r="D92" s="43"/>
      <c r="E92" s="43"/>
      <c r="F92" s="44" t="str">
        <f t="shared" si="17"/>
        <v/>
      </c>
      <c r="G92" s="45" t="str">
        <f t="shared" ca="1" si="18"/>
        <v/>
      </c>
      <c r="H92" s="45" t="str">
        <f t="shared" ca="1" si="19"/>
        <v/>
      </c>
      <c r="I92" s="40" t="str">
        <f t="shared" si="20"/>
        <v/>
      </c>
      <c r="S92" t="str">
        <f>IF($C92="","",IF(COUNTIF($C$23:$C92,$C92)=1,COUNTIF($C$23:$C$272,$C92)-ROW()/100000,""))</f>
        <v/>
      </c>
      <c r="W92" s="38" t="e">
        <f t="shared" si="21"/>
        <v>#N/A</v>
      </c>
      <c r="X92" s="38" t="e">
        <f t="shared" ca="1" si="22"/>
        <v>#N/A</v>
      </c>
      <c r="Y92" s="38">
        <f t="shared" si="23"/>
        <v>70</v>
      </c>
      <c r="Z92" s="38" t="str">
        <f>IF($C92="","",COUNTIF($C92:$C$272,$C92))</f>
        <v/>
      </c>
    </row>
    <row r="93" spans="1:26" x14ac:dyDescent="0.45">
      <c r="A93" s="32" t="str">
        <f t="shared" si="16"/>
        <v/>
      </c>
      <c r="B93" s="33"/>
      <c r="C93" s="34"/>
      <c r="D93" s="35"/>
      <c r="E93" s="35"/>
      <c r="F93" s="36" t="str">
        <f t="shared" si="17"/>
        <v/>
      </c>
      <c r="G93" s="37" t="str">
        <f t="shared" ca="1" si="18"/>
        <v/>
      </c>
      <c r="H93" s="37" t="str">
        <f t="shared" ca="1" si="19"/>
        <v/>
      </c>
      <c r="I93" s="32" t="str">
        <f t="shared" si="20"/>
        <v/>
      </c>
      <c r="S93" t="str">
        <f>IF($C93="","",IF(COUNTIF($C$23:$C93,$C93)=1,COUNTIF($C$23:$C$272,$C93)-ROW()/100000,""))</f>
        <v/>
      </c>
      <c r="W93" s="38" t="e">
        <f t="shared" si="21"/>
        <v>#N/A</v>
      </c>
      <c r="X93" s="38" t="e">
        <f t="shared" ca="1" si="22"/>
        <v>#N/A</v>
      </c>
      <c r="Y93" s="38">
        <f t="shared" si="23"/>
        <v>71</v>
      </c>
      <c r="Z93" s="38" t="str">
        <f>IF($C93="","",COUNTIF($C93:$C$272,$C93))</f>
        <v/>
      </c>
    </row>
    <row r="94" spans="1:26" x14ac:dyDescent="0.45">
      <c r="A94" s="40" t="str">
        <f t="shared" si="16"/>
        <v/>
      </c>
      <c r="B94" s="41"/>
      <c r="C94" s="42"/>
      <c r="D94" s="43"/>
      <c r="E94" s="43"/>
      <c r="F94" s="44" t="str">
        <f t="shared" si="17"/>
        <v/>
      </c>
      <c r="G94" s="45" t="str">
        <f t="shared" ca="1" si="18"/>
        <v/>
      </c>
      <c r="H94" s="45" t="str">
        <f t="shared" ca="1" si="19"/>
        <v/>
      </c>
      <c r="I94" s="40" t="str">
        <f t="shared" si="20"/>
        <v/>
      </c>
      <c r="S94" t="str">
        <f>IF($C94="","",IF(COUNTIF($C$23:$C94,$C94)=1,COUNTIF($C$23:$C$272,$C94)-ROW()/100000,""))</f>
        <v/>
      </c>
      <c r="W94" s="38" t="e">
        <f t="shared" si="21"/>
        <v>#N/A</v>
      </c>
      <c r="X94" s="38" t="e">
        <f t="shared" ca="1" si="22"/>
        <v>#N/A</v>
      </c>
      <c r="Y94" s="38">
        <f t="shared" si="23"/>
        <v>72</v>
      </c>
      <c r="Z94" s="38" t="str">
        <f>IF($C94="","",COUNTIF($C94:$C$272,$C94))</f>
        <v/>
      </c>
    </row>
    <row r="95" spans="1:26" x14ac:dyDescent="0.45">
      <c r="A95" s="32" t="str">
        <f t="shared" si="16"/>
        <v/>
      </c>
      <c r="B95" s="33"/>
      <c r="C95" s="34"/>
      <c r="D95" s="35"/>
      <c r="E95" s="35"/>
      <c r="F95" s="36" t="str">
        <f t="shared" si="17"/>
        <v/>
      </c>
      <c r="G95" s="37" t="str">
        <f t="shared" ca="1" si="18"/>
        <v/>
      </c>
      <c r="H95" s="37" t="str">
        <f t="shared" ca="1" si="19"/>
        <v/>
      </c>
      <c r="I95" s="32" t="str">
        <f t="shared" si="20"/>
        <v/>
      </c>
      <c r="S95" t="str">
        <f>IF($C95="","",IF(COUNTIF($C$23:$C95,$C95)=1,COUNTIF($C$23:$C$272,$C95)-ROW()/100000,""))</f>
        <v/>
      </c>
      <c r="W95" s="38" t="e">
        <f t="shared" si="21"/>
        <v>#N/A</v>
      </c>
      <c r="X95" s="38" t="e">
        <f t="shared" ca="1" si="22"/>
        <v>#N/A</v>
      </c>
      <c r="Y95" s="38">
        <f t="shared" si="23"/>
        <v>73</v>
      </c>
      <c r="Z95" s="38" t="str">
        <f>IF($C95="","",COUNTIF($C95:$C$272,$C95))</f>
        <v/>
      </c>
    </row>
    <row r="96" spans="1:26" x14ac:dyDescent="0.45">
      <c r="A96" s="40" t="str">
        <f t="shared" si="16"/>
        <v/>
      </c>
      <c r="B96" s="41"/>
      <c r="C96" s="42"/>
      <c r="D96" s="43"/>
      <c r="E96" s="43"/>
      <c r="F96" s="44" t="str">
        <f t="shared" si="17"/>
        <v/>
      </c>
      <c r="G96" s="45" t="str">
        <f t="shared" ca="1" si="18"/>
        <v/>
      </c>
      <c r="H96" s="45" t="str">
        <f t="shared" ca="1" si="19"/>
        <v/>
      </c>
      <c r="I96" s="40" t="str">
        <f t="shared" si="20"/>
        <v/>
      </c>
      <c r="S96" t="str">
        <f>IF($C96="","",IF(COUNTIF($C$23:$C96,$C96)=1,COUNTIF($C$23:$C$272,$C96)-ROW()/100000,""))</f>
        <v/>
      </c>
      <c r="W96" s="38" t="e">
        <f t="shared" si="21"/>
        <v>#N/A</v>
      </c>
      <c r="X96" s="38" t="e">
        <f t="shared" ca="1" si="22"/>
        <v>#N/A</v>
      </c>
      <c r="Y96" s="38">
        <f t="shared" si="23"/>
        <v>74</v>
      </c>
      <c r="Z96" s="38" t="str">
        <f>IF($C96="","",COUNTIF($C96:$C$272,$C96))</f>
        <v/>
      </c>
    </row>
    <row r="97" spans="1:26" x14ac:dyDescent="0.45">
      <c r="A97" s="32" t="str">
        <f t="shared" si="16"/>
        <v/>
      </c>
      <c r="B97" s="33"/>
      <c r="C97" s="34"/>
      <c r="D97" s="35"/>
      <c r="E97" s="35"/>
      <c r="F97" s="36" t="str">
        <f t="shared" si="17"/>
        <v/>
      </c>
      <c r="G97" s="37" t="str">
        <f t="shared" ca="1" si="18"/>
        <v/>
      </c>
      <c r="H97" s="37" t="str">
        <f t="shared" ca="1" si="19"/>
        <v/>
      </c>
      <c r="I97" s="32" t="str">
        <f t="shared" si="20"/>
        <v/>
      </c>
      <c r="S97" t="str">
        <f>IF($C97="","",IF(COUNTIF($C$23:$C97,$C97)=1,COUNTIF($C$23:$C$272,$C97)-ROW()/100000,""))</f>
        <v/>
      </c>
      <c r="W97" s="38" t="e">
        <f t="shared" si="21"/>
        <v>#N/A</v>
      </c>
      <c r="X97" s="38" t="e">
        <f t="shared" ca="1" si="22"/>
        <v>#N/A</v>
      </c>
      <c r="Y97" s="38">
        <f t="shared" si="23"/>
        <v>75</v>
      </c>
      <c r="Z97" s="38" t="str">
        <f>IF($C97="","",COUNTIF($C97:$C$272,$C97))</f>
        <v/>
      </c>
    </row>
    <row r="98" spans="1:26" x14ac:dyDescent="0.45">
      <c r="A98" s="40" t="str">
        <f t="shared" si="16"/>
        <v/>
      </c>
      <c r="B98" s="41"/>
      <c r="C98" s="42"/>
      <c r="D98" s="43"/>
      <c r="E98" s="43"/>
      <c r="F98" s="44" t="str">
        <f t="shared" si="17"/>
        <v/>
      </c>
      <c r="G98" s="45" t="str">
        <f t="shared" ca="1" si="18"/>
        <v/>
      </c>
      <c r="H98" s="45" t="str">
        <f t="shared" ca="1" si="19"/>
        <v/>
      </c>
      <c r="I98" s="40" t="str">
        <f t="shared" si="20"/>
        <v/>
      </c>
      <c r="S98" t="str">
        <f>IF($C98="","",IF(COUNTIF($C$23:$C98,$C98)=1,COUNTIF($C$23:$C$272,$C98)-ROW()/100000,""))</f>
        <v/>
      </c>
      <c r="W98" s="38" t="e">
        <f t="shared" si="21"/>
        <v>#N/A</v>
      </c>
      <c r="X98" s="38" t="e">
        <f t="shared" ca="1" si="22"/>
        <v>#N/A</v>
      </c>
      <c r="Y98" s="38">
        <f t="shared" si="23"/>
        <v>76</v>
      </c>
      <c r="Z98" s="38" t="str">
        <f>IF($C98="","",COUNTIF($C98:$C$272,$C98))</f>
        <v/>
      </c>
    </row>
    <row r="99" spans="1:26" x14ac:dyDescent="0.45">
      <c r="A99" s="32" t="str">
        <f t="shared" si="16"/>
        <v/>
      </c>
      <c r="B99" s="33"/>
      <c r="C99" s="34"/>
      <c r="D99" s="35"/>
      <c r="E99" s="35"/>
      <c r="F99" s="36" t="str">
        <f t="shared" si="17"/>
        <v/>
      </c>
      <c r="G99" s="37" t="str">
        <f t="shared" ca="1" si="18"/>
        <v/>
      </c>
      <c r="H99" s="37" t="str">
        <f t="shared" ca="1" si="19"/>
        <v/>
      </c>
      <c r="I99" s="32" t="str">
        <f t="shared" si="20"/>
        <v/>
      </c>
      <c r="S99" t="str">
        <f>IF($C99="","",IF(COUNTIF($C$23:$C99,$C99)=1,COUNTIF($C$23:$C$272,$C99)-ROW()/100000,""))</f>
        <v/>
      </c>
      <c r="W99" s="38" t="e">
        <f t="shared" si="21"/>
        <v>#N/A</v>
      </c>
      <c r="X99" s="38" t="e">
        <f t="shared" ca="1" si="22"/>
        <v>#N/A</v>
      </c>
      <c r="Y99" s="38">
        <f t="shared" si="23"/>
        <v>77</v>
      </c>
      <c r="Z99" s="38" t="str">
        <f>IF($C99="","",COUNTIF($C99:$C$272,$C99))</f>
        <v/>
      </c>
    </row>
    <row r="100" spans="1:26" x14ac:dyDescent="0.45">
      <c r="A100" s="40" t="str">
        <f t="shared" si="16"/>
        <v/>
      </c>
      <c r="B100" s="41"/>
      <c r="C100" s="42"/>
      <c r="D100" s="43"/>
      <c r="E100" s="43"/>
      <c r="F100" s="44" t="str">
        <f t="shared" si="17"/>
        <v/>
      </c>
      <c r="G100" s="45" t="str">
        <f t="shared" ca="1" si="18"/>
        <v/>
      </c>
      <c r="H100" s="45" t="str">
        <f t="shared" ca="1" si="19"/>
        <v/>
      </c>
      <c r="I100" s="40" t="str">
        <f t="shared" si="20"/>
        <v/>
      </c>
      <c r="S100" t="str">
        <f>IF($C100="","",IF(COUNTIF($C$23:$C100,$C100)=1,COUNTIF($C$23:$C$272,$C100)-ROW()/100000,""))</f>
        <v/>
      </c>
      <c r="W100" s="38" t="e">
        <f t="shared" si="21"/>
        <v>#N/A</v>
      </c>
      <c r="X100" s="38" t="e">
        <f t="shared" ca="1" si="22"/>
        <v>#N/A</v>
      </c>
      <c r="Y100" s="38">
        <f t="shared" si="23"/>
        <v>78</v>
      </c>
      <c r="Z100" s="38" t="str">
        <f>IF($C100="","",COUNTIF($C100:$C$272,$C100))</f>
        <v/>
      </c>
    </row>
    <row r="101" spans="1:26" x14ac:dyDescent="0.45">
      <c r="A101" s="32" t="str">
        <f t="shared" si="16"/>
        <v/>
      </c>
      <c r="B101" s="33"/>
      <c r="C101" s="34"/>
      <c r="D101" s="35"/>
      <c r="E101" s="35"/>
      <c r="F101" s="36" t="str">
        <f t="shared" si="17"/>
        <v/>
      </c>
      <c r="G101" s="37" t="str">
        <f t="shared" ca="1" si="18"/>
        <v/>
      </c>
      <c r="H101" s="37" t="str">
        <f t="shared" ca="1" si="19"/>
        <v/>
      </c>
      <c r="I101" s="32" t="str">
        <f t="shared" si="20"/>
        <v/>
      </c>
      <c r="S101" t="str">
        <f>IF($C101="","",IF(COUNTIF($C$23:$C101,$C101)=1,COUNTIF($C$23:$C$272,$C101)-ROW()/100000,""))</f>
        <v/>
      </c>
      <c r="W101" s="38" t="e">
        <f t="shared" si="21"/>
        <v>#N/A</v>
      </c>
      <c r="X101" s="38" t="e">
        <f t="shared" ca="1" si="22"/>
        <v>#N/A</v>
      </c>
      <c r="Y101" s="38">
        <f t="shared" si="23"/>
        <v>79</v>
      </c>
      <c r="Z101" s="38" t="str">
        <f>IF($C101="","",COUNTIF($C101:$C$272,$C101))</f>
        <v/>
      </c>
    </row>
    <row r="102" spans="1:26" x14ac:dyDescent="0.45">
      <c r="A102" s="40" t="str">
        <f t="shared" si="16"/>
        <v/>
      </c>
      <c r="B102" s="41"/>
      <c r="C102" s="42"/>
      <c r="D102" s="43"/>
      <c r="E102" s="43"/>
      <c r="F102" s="44" t="str">
        <f t="shared" si="17"/>
        <v/>
      </c>
      <c r="G102" s="45" t="str">
        <f t="shared" ca="1" si="18"/>
        <v/>
      </c>
      <c r="H102" s="45" t="str">
        <f t="shared" ca="1" si="19"/>
        <v/>
      </c>
      <c r="I102" s="40" t="str">
        <f t="shared" si="20"/>
        <v/>
      </c>
      <c r="S102" t="str">
        <f>IF($C102="","",IF(COUNTIF($C$23:$C102,$C102)=1,COUNTIF($C$23:$C$272,$C102)-ROW()/100000,""))</f>
        <v/>
      </c>
      <c r="W102" s="38" t="e">
        <f t="shared" si="21"/>
        <v>#N/A</v>
      </c>
      <c r="X102" s="38" t="e">
        <f t="shared" ca="1" si="22"/>
        <v>#N/A</v>
      </c>
      <c r="Y102" s="38">
        <f t="shared" si="23"/>
        <v>80</v>
      </c>
      <c r="Z102" s="38" t="str">
        <f>IF($C102="","",COUNTIF($C102:$C$272,$C102))</f>
        <v/>
      </c>
    </row>
    <row r="103" spans="1:26" x14ac:dyDescent="0.45">
      <c r="A103" s="32" t="str">
        <f t="shared" si="16"/>
        <v/>
      </c>
      <c r="B103" s="33"/>
      <c r="C103" s="34"/>
      <c r="D103" s="35"/>
      <c r="E103" s="35"/>
      <c r="F103" s="36" t="str">
        <f t="shared" si="17"/>
        <v/>
      </c>
      <c r="G103" s="37" t="str">
        <f t="shared" ca="1" si="18"/>
        <v/>
      </c>
      <c r="H103" s="37" t="str">
        <f t="shared" ca="1" si="19"/>
        <v/>
      </c>
      <c r="I103" s="32" t="str">
        <f t="shared" si="20"/>
        <v/>
      </c>
      <c r="S103" t="str">
        <f>IF($C103="","",IF(COUNTIF($C$23:$C103,$C103)=1,COUNTIF($C$23:$C$272,$C103)-ROW()/100000,""))</f>
        <v/>
      </c>
      <c r="W103" s="38" t="e">
        <f t="shared" si="21"/>
        <v>#N/A</v>
      </c>
      <c r="X103" s="38" t="e">
        <f t="shared" ca="1" si="22"/>
        <v>#N/A</v>
      </c>
      <c r="Y103" s="38">
        <f t="shared" si="23"/>
        <v>81</v>
      </c>
      <c r="Z103" s="38" t="str">
        <f>IF($C103="","",COUNTIF($C103:$C$272,$C103))</f>
        <v/>
      </c>
    </row>
    <row r="104" spans="1:26" x14ac:dyDescent="0.45">
      <c r="A104" s="40" t="str">
        <f t="shared" si="16"/>
        <v/>
      </c>
      <c r="B104" s="41"/>
      <c r="C104" s="42"/>
      <c r="D104" s="43"/>
      <c r="E104" s="43"/>
      <c r="F104" s="44" t="str">
        <f t="shared" si="17"/>
        <v/>
      </c>
      <c r="G104" s="45" t="str">
        <f t="shared" ca="1" si="18"/>
        <v/>
      </c>
      <c r="H104" s="45" t="str">
        <f t="shared" ca="1" si="19"/>
        <v/>
      </c>
      <c r="I104" s="40" t="str">
        <f t="shared" si="20"/>
        <v/>
      </c>
      <c r="S104" t="str">
        <f>IF($C104="","",IF(COUNTIF($C$23:$C104,$C104)=1,COUNTIF($C$23:$C$272,$C104)-ROW()/100000,""))</f>
        <v/>
      </c>
      <c r="W104" s="38" t="e">
        <f t="shared" si="21"/>
        <v>#N/A</v>
      </c>
      <c r="X104" s="38" t="e">
        <f t="shared" ca="1" si="22"/>
        <v>#N/A</v>
      </c>
      <c r="Y104" s="38">
        <f t="shared" si="23"/>
        <v>82</v>
      </c>
      <c r="Z104" s="38" t="str">
        <f>IF($C104="","",COUNTIF($C104:$C$272,$C104))</f>
        <v/>
      </c>
    </row>
    <row r="105" spans="1:26" x14ac:dyDescent="0.45">
      <c r="A105" s="32" t="str">
        <f t="shared" si="16"/>
        <v/>
      </c>
      <c r="B105" s="33"/>
      <c r="C105" s="34"/>
      <c r="D105" s="35"/>
      <c r="E105" s="35"/>
      <c r="F105" s="36" t="str">
        <f t="shared" si="17"/>
        <v/>
      </c>
      <c r="G105" s="37" t="str">
        <f t="shared" ca="1" si="18"/>
        <v/>
      </c>
      <c r="H105" s="37" t="str">
        <f t="shared" ca="1" si="19"/>
        <v/>
      </c>
      <c r="I105" s="32" t="str">
        <f t="shared" si="20"/>
        <v/>
      </c>
      <c r="S105" t="str">
        <f>IF($C105="","",IF(COUNTIF($C$23:$C105,$C105)=1,COUNTIF($C$23:$C$272,$C105)-ROW()/100000,""))</f>
        <v/>
      </c>
      <c r="W105" s="38" t="e">
        <f t="shared" si="21"/>
        <v>#N/A</v>
      </c>
      <c r="X105" s="38" t="e">
        <f t="shared" ca="1" si="22"/>
        <v>#N/A</v>
      </c>
      <c r="Y105" s="38">
        <f t="shared" si="23"/>
        <v>83</v>
      </c>
      <c r="Z105" s="38" t="str">
        <f>IF($C105="","",COUNTIF($C105:$C$272,$C105))</f>
        <v/>
      </c>
    </row>
    <row r="106" spans="1:26" x14ac:dyDescent="0.45">
      <c r="A106" s="40" t="str">
        <f t="shared" si="16"/>
        <v/>
      </c>
      <c r="B106" s="41"/>
      <c r="C106" s="42"/>
      <c r="D106" s="43"/>
      <c r="E106" s="43"/>
      <c r="F106" s="44" t="str">
        <f t="shared" si="17"/>
        <v/>
      </c>
      <c r="G106" s="45" t="str">
        <f t="shared" ca="1" si="18"/>
        <v/>
      </c>
      <c r="H106" s="45" t="str">
        <f t="shared" ca="1" si="19"/>
        <v/>
      </c>
      <c r="I106" s="40" t="str">
        <f t="shared" si="20"/>
        <v/>
      </c>
      <c r="S106" t="str">
        <f>IF($C106="","",IF(COUNTIF($C$23:$C106,$C106)=1,COUNTIF($C$23:$C$272,$C106)-ROW()/100000,""))</f>
        <v/>
      </c>
      <c r="W106" s="38" t="e">
        <f t="shared" si="21"/>
        <v>#N/A</v>
      </c>
      <c r="X106" s="38" t="e">
        <f t="shared" ca="1" si="22"/>
        <v>#N/A</v>
      </c>
      <c r="Y106" s="38">
        <f t="shared" si="23"/>
        <v>84</v>
      </c>
      <c r="Z106" s="38" t="str">
        <f>IF($C106="","",COUNTIF($C106:$C$272,$C106))</f>
        <v/>
      </c>
    </row>
    <row r="107" spans="1:26" x14ac:dyDescent="0.45">
      <c r="A107" s="32" t="str">
        <f t="shared" si="16"/>
        <v/>
      </c>
      <c r="B107" s="33"/>
      <c r="C107" s="34"/>
      <c r="D107" s="35"/>
      <c r="E107" s="35"/>
      <c r="F107" s="36" t="str">
        <f t="shared" si="17"/>
        <v/>
      </c>
      <c r="G107" s="37" t="str">
        <f t="shared" ca="1" si="18"/>
        <v/>
      </c>
      <c r="H107" s="37" t="str">
        <f t="shared" ca="1" si="19"/>
        <v/>
      </c>
      <c r="I107" s="32" t="str">
        <f t="shared" si="20"/>
        <v/>
      </c>
      <c r="S107" t="str">
        <f>IF($C107="","",IF(COUNTIF($C$23:$C107,$C107)=1,COUNTIF($C$23:$C$272,$C107)-ROW()/100000,""))</f>
        <v/>
      </c>
      <c r="W107" s="38" t="e">
        <f t="shared" si="21"/>
        <v>#N/A</v>
      </c>
      <c r="X107" s="38" t="e">
        <f t="shared" ca="1" si="22"/>
        <v>#N/A</v>
      </c>
      <c r="Y107" s="38">
        <f t="shared" si="23"/>
        <v>85</v>
      </c>
      <c r="Z107" s="38" t="str">
        <f>IF($C107="","",COUNTIF($C107:$C$272,$C107))</f>
        <v/>
      </c>
    </row>
    <row r="108" spans="1:26" x14ac:dyDescent="0.45">
      <c r="A108" s="40" t="str">
        <f t="shared" si="16"/>
        <v/>
      </c>
      <c r="B108" s="41"/>
      <c r="C108" s="42"/>
      <c r="D108" s="43"/>
      <c r="E108" s="43"/>
      <c r="F108" s="44" t="str">
        <f t="shared" si="17"/>
        <v/>
      </c>
      <c r="G108" s="45" t="str">
        <f t="shared" ca="1" si="18"/>
        <v/>
      </c>
      <c r="H108" s="45" t="str">
        <f t="shared" ca="1" si="19"/>
        <v/>
      </c>
      <c r="I108" s="40" t="str">
        <f t="shared" si="20"/>
        <v/>
      </c>
      <c r="S108" t="str">
        <f>IF($C108="","",IF(COUNTIF($C$23:$C108,$C108)=1,COUNTIF($C$23:$C$272,$C108)-ROW()/100000,""))</f>
        <v/>
      </c>
      <c r="W108" s="38" t="e">
        <f t="shared" si="21"/>
        <v>#N/A</v>
      </c>
      <c r="X108" s="38" t="e">
        <f t="shared" ca="1" si="22"/>
        <v>#N/A</v>
      </c>
      <c r="Y108" s="38">
        <f t="shared" si="23"/>
        <v>86</v>
      </c>
      <c r="Z108" s="38" t="str">
        <f>IF($C108="","",COUNTIF($C108:$C$272,$C108))</f>
        <v/>
      </c>
    </row>
    <row r="109" spans="1:26" x14ac:dyDescent="0.45">
      <c r="A109" s="32" t="str">
        <f t="shared" si="16"/>
        <v/>
      </c>
      <c r="B109" s="33"/>
      <c r="C109" s="34"/>
      <c r="D109" s="35"/>
      <c r="E109" s="35"/>
      <c r="F109" s="36" t="str">
        <f t="shared" si="17"/>
        <v/>
      </c>
      <c r="G109" s="37" t="str">
        <f t="shared" ca="1" si="18"/>
        <v/>
      </c>
      <c r="H109" s="37" t="str">
        <f t="shared" ca="1" si="19"/>
        <v/>
      </c>
      <c r="I109" s="32" t="str">
        <f t="shared" si="20"/>
        <v/>
      </c>
      <c r="S109" t="str">
        <f>IF($C109="","",IF(COUNTIF($C$23:$C109,$C109)=1,COUNTIF($C$23:$C$272,$C109)-ROW()/100000,""))</f>
        <v/>
      </c>
      <c r="W109" s="38" t="e">
        <f t="shared" si="21"/>
        <v>#N/A</v>
      </c>
      <c r="X109" s="38" t="e">
        <f t="shared" ca="1" si="22"/>
        <v>#N/A</v>
      </c>
      <c r="Y109" s="38">
        <f t="shared" si="23"/>
        <v>87</v>
      </c>
      <c r="Z109" s="38" t="str">
        <f>IF($C109="","",COUNTIF($C109:$C$272,$C109))</f>
        <v/>
      </c>
    </row>
    <row r="110" spans="1:26" x14ac:dyDescent="0.45">
      <c r="A110" s="40" t="str">
        <f t="shared" si="16"/>
        <v/>
      </c>
      <c r="B110" s="41"/>
      <c r="C110" s="42"/>
      <c r="D110" s="43"/>
      <c r="E110" s="43"/>
      <c r="F110" s="44" t="str">
        <f t="shared" si="17"/>
        <v/>
      </c>
      <c r="G110" s="45" t="str">
        <f t="shared" ca="1" si="18"/>
        <v/>
      </c>
      <c r="H110" s="45" t="str">
        <f t="shared" ca="1" si="19"/>
        <v/>
      </c>
      <c r="I110" s="40" t="str">
        <f t="shared" si="20"/>
        <v/>
      </c>
      <c r="S110" t="str">
        <f>IF($C110="","",IF(COUNTIF($C$23:$C110,$C110)=1,COUNTIF($C$23:$C$272,$C110)-ROW()/100000,""))</f>
        <v/>
      </c>
      <c r="W110" s="38" t="e">
        <f t="shared" si="21"/>
        <v>#N/A</v>
      </c>
      <c r="X110" s="38" t="e">
        <f t="shared" ca="1" si="22"/>
        <v>#N/A</v>
      </c>
      <c r="Y110" s="38">
        <f t="shared" si="23"/>
        <v>88</v>
      </c>
      <c r="Z110" s="38" t="str">
        <f>IF($C110="","",COUNTIF($C110:$C$272,$C110))</f>
        <v/>
      </c>
    </row>
    <row r="111" spans="1:26" x14ac:dyDescent="0.45">
      <c r="A111" s="32" t="str">
        <f t="shared" si="16"/>
        <v/>
      </c>
      <c r="B111" s="33"/>
      <c r="C111" s="34"/>
      <c r="D111" s="35"/>
      <c r="E111" s="35"/>
      <c r="F111" s="36" t="str">
        <f t="shared" si="17"/>
        <v/>
      </c>
      <c r="G111" s="37" t="str">
        <f t="shared" ca="1" si="18"/>
        <v/>
      </c>
      <c r="H111" s="37" t="str">
        <f t="shared" ca="1" si="19"/>
        <v/>
      </c>
      <c r="I111" s="32" t="str">
        <f t="shared" si="20"/>
        <v/>
      </c>
      <c r="S111" t="str">
        <f>IF($C111="","",IF(COUNTIF($C$23:$C111,$C111)=1,COUNTIF($C$23:$C$272,$C111)-ROW()/100000,""))</f>
        <v/>
      </c>
      <c r="W111" s="38" t="e">
        <f t="shared" si="21"/>
        <v>#N/A</v>
      </c>
      <c r="X111" s="38" t="e">
        <f t="shared" ca="1" si="22"/>
        <v>#N/A</v>
      </c>
      <c r="Y111" s="38">
        <f t="shared" si="23"/>
        <v>89</v>
      </c>
      <c r="Z111" s="38" t="str">
        <f>IF($C111="","",COUNTIF($C111:$C$272,$C111))</f>
        <v/>
      </c>
    </row>
    <row r="112" spans="1:26" x14ac:dyDescent="0.45">
      <c r="A112" s="40" t="str">
        <f t="shared" si="16"/>
        <v/>
      </c>
      <c r="B112" s="41"/>
      <c r="C112" s="42"/>
      <c r="D112" s="43"/>
      <c r="E112" s="43"/>
      <c r="F112" s="44" t="str">
        <f t="shared" si="17"/>
        <v/>
      </c>
      <c r="G112" s="45" t="str">
        <f t="shared" ca="1" si="18"/>
        <v/>
      </c>
      <c r="H112" s="45" t="str">
        <f t="shared" ca="1" si="19"/>
        <v/>
      </c>
      <c r="I112" s="40" t="str">
        <f t="shared" si="20"/>
        <v/>
      </c>
      <c r="S112" t="str">
        <f>IF($C112="","",IF(COUNTIF($C$23:$C112,$C112)=1,COUNTIF($C$23:$C$272,$C112)-ROW()/100000,""))</f>
        <v/>
      </c>
      <c r="W112" s="38" t="e">
        <f t="shared" si="21"/>
        <v>#N/A</v>
      </c>
      <c r="X112" s="38" t="e">
        <f t="shared" ca="1" si="22"/>
        <v>#N/A</v>
      </c>
      <c r="Y112" s="38">
        <f t="shared" si="23"/>
        <v>90</v>
      </c>
      <c r="Z112" s="38" t="str">
        <f>IF($C112="","",COUNTIF($C112:$C$272,$C112))</f>
        <v/>
      </c>
    </row>
    <row r="113" spans="1:26" x14ac:dyDescent="0.45">
      <c r="A113" s="32" t="str">
        <f t="shared" si="16"/>
        <v/>
      </c>
      <c r="B113" s="33"/>
      <c r="C113" s="34"/>
      <c r="D113" s="35"/>
      <c r="E113" s="35"/>
      <c r="F113" s="36" t="str">
        <f t="shared" si="17"/>
        <v/>
      </c>
      <c r="G113" s="37" t="str">
        <f t="shared" ca="1" si="18"/>
        <v/>
      </c>
      <c r="H113" s="37" t="str">
        <f t="shared" ca="1" si="19"/>
        <v/>
      </c>
      <c r="I113" s="32" t="str">
        <f t="shared" si="20"/>
        <v/>
      </c>
      <c r="S113" t="str">
        <f>IF($C113="","",IF(COUNTIF($C$23:$C113,$C113)=1,COUNTIF($C$23:$C$272,$C113)-ROW()/100000,""))</f>
        <v/>
      </c>
      <c r="W113" s="38" t="e">
        <f t="shared" si="21"/>
        <v>#N/A</v>
      </c>
      <c r="X113" s="38" t="e">
        <f t="shared" ca="1" si="22"/>
        <v>#N/A</v>
      </c>
      <c r="Y113" s="38">
        <f t="shared" si="23"/>
        <v>91</v>
      </c>
      <c r="Z113" s="38" t="str">
        <f>IF($C113="","",COUNTIF($C113:$C$272,$C113))</f>
        <v/>
      </c>
    </row>
    <row r="114" spans="1:26" x14ac:dyDescent="0.45">
      <c r="A114" s="40" t="str">
        <f t="shared" si="16"/>
        <v/>
      </c>
      <c r="B114" s="41"/>
      <c r="C114" s="42"/>
      <c r="D114" s="43"/>
      <c r="E114" s="43"/>
      <c r="F114" s="44" t="str">
        <f t="shared" si="17"/>
        <v/>
      </c>
      <c r="G114" s="45" t="str">
        <f t="shared" ca="1" si="18"/>
        <v/>
      </c>
      <c r="H114" s="45" t="str">
        <f t="shared" ca="1" si="19"/>
        <v/>
      </c>
      <c r="I114" s="40" t="str">
        <f t="shared" si="20"/>
        <v/>
      </c>
      <c r="S114" t="str">
        <f>IF($C114="","",IF(COUNTIF($C$23:$C114,$C114)=1,COUNTIF($C$23:$C$272,$C114)-ROW()/100000,""))</f>
        <v/>
      </c>
      <c r="W114" s="38" t="e">
        <f t="shared" si="21"/>
        <v>#N/A</v>
      </c>
      <c r="X114" s="38" t="e">
        <f t="shared" ca="1" si="22"/>
        <v>#N/A</v>
      </c>
      <c r="Y114" s="38">
        <f t="shared" si="23"/>
        <v>92</v>
      </c>
      <c r="Z114" s="38" t="str">
        <f>IF($C114="","",COUNTIF($C114:$C$272,$C114))</f>
        <v/>
      </c>
    </row>
    <row r="115" spans="1:26" x14ac:dyDescent="0.45">
      <c r="A115" s="32" t="str">
        <f t="shared" si="16"/>
        <v/>
      </c>
      <c r="B115" s="33"/>
      <c r="C115" s="34"/>
      <c r="D115" s="35"/>
      <c r="E115" s="35"/>
      <c r="F115" s="36" t="str">
        <f t="shared" si="17"/>
        <v/>
      </c>
      <c r="G115" s="37" t="str">
        <f t="shared" ca="1" si="18"/>
        <v/>
      </c>
      <c r="H115" s="37" t="str">
        <f t="shared" ca="1" si="19"/>
        <v/>
      </c>
      <c r="I115" s="32" t="str">
        <f t="shared" si="20"/>
        <v/>
      </c>
      <c r="S115" t="str">
        <f>IF($C115="","",IF(COUNTIF($C$23:$C115,$C115)=1,COUNTIF($C$23:$C$272,$C115)-ROW()/100000,""))</f>
        <v/>
      </c>
      <c r="W115" s="38" t="e">
        <f t="shared" si="21"/>
        <v>#N/A</v>
      </c>
      <c r="X115" s="38" t="e">
        <f t="shared" ca="1" si="22"/>
        <v>#N/A</v>
      </c>
      <c r="Y115" s="38">
        <f t="shared" si="23"/>
        <v>93</v>
      </c>
      <c r="Z115" s="38" t="str">
        <f>IF($C115="","",COUNTIF($C115:$C$272,$C115))</f>
        <v/>
      </c>
    </row>
    <row r="116" spans="1:26" x14ac:dyDescent="0.45">
      <c r="A116" s="40" t="str">
        <f t="shared" si="16"/>
        <v/>
      </c>
      <c r="B116" s="41"/>
      <c r="C116" s="42"/>
      <c r="D116" s="43"/>
      <c r="E116" s="43"/>
      <c r="F116" s="44" t="str">
        <f t="shared" si="17"/>
        <v/>
      </c>
      <c r="G116" s="45" t="str">
        <f t="shared" ca="1" si="18"/>
        <v/>
      </c>
      <c r="H116" s="45" t="str">
        <f t="shared" ca="1" si="19"/>
        <v/>
      </c>
      <c r="I116" s="40" t="str">
        <f t="shared" si="20"/>
        <v/>
      </c>
      <c r="S116" t="str">
        <f>IF($C116="","",IF(COUNTIF($C$23:$C116,$C116)=1,COUNTIF($C$23:$C$272,$C116)-ROW()/100000,""))</f>
        <v/>
      </c>
      <c r="W116" s="38" t="e">
        <f t="shared" si="21"/>
        <v>#N/A</v>
      </c>
      <c r="X116" s="38" t="e">
        <f t="shared" ca="1" si="22"/>
        <v>#N/A</v>
      </c>
      <c r="Y116" s="38">
        <f t="shared" si="23"/>
        <v>94</v>
      </c>
      <c r="Z116" s="38" t="str">
        <f>IF($C116="","",COUNTIF($C116:$C$272,$C116))</f>
        <v/>
      </c>
    </row>
    <row r="117" spans="1:26" x14ac:dyDescent="0.45">
      <c r="A117" s="32" t="str">
        <f t="shared" si="16"/>
        <v/>
      </c>
      <c r="B117" s="33"/>
      <c r="C117" s="34"/>
      <c r="D117" s="35"/>
      <c r="E117" s="35"/>
      <c r="F117" s="36" t="str">
        <f t="shared" si="17"/>
        <v/>
      </c>
      <c r="G117" s="37" t="str">
        <f t="shared" ca="1" si="18"/>
        <v/>
      </c>
      <c r="H117" s="37" t="str">
        <f t="shared" ca="1" si="19"/>
        <v/>
      </c>
      <c r="I117" s="32" t="str">
        <f t="shared" si="20"/>
        <v/>
      </c>
      <c r="S117" t="str">
        <f>IF($C117="","",IF(COUNTIF($C$23:$C117,$C117)=1,COUNTIF($C$23:$C$272,$C117)-ROW()/100000,""))</f>
        <v/>
      </c>
      <c r="W117" s="38" t="e">
        <f t="shared" si="21"/>
        <v>#N/A</v>
      </c>
      <c r="X117" s="38" t="e">
        <f t="shared" ca="1" si="22"/>
        <v>#N/A</v>
      </c>
      <c r="Y117" s="38">
        <f t="shared" si="23"/>
        <v>95</v>
      </c>
      <c r="Z117" s="38" t="str">
        <f>IF($C117="","",COUNTIF($C117:$C$272,$C117))</f>
        <v/>
      </c>
    </row>
    <row r="118" spans="1:26" x14ac:dyDescent="0.45">
      <c r="A118" s="40" t="str">
        <f t="shared" si="16"/>
        <v/>
      </c>
      <c r="B118" s="41"/>
      <c r="C118" s="42"/>
      <c r="D118" s="43"/>
      <c r="E118" s="43"/>
      <c r="F118" s="44" t="str">
        <f t="shared" si="17"/>
        <v/>
      </c>
      <c r="G118" s="45" t="str">
        <f t="shared" ca="1" si="18"/>
        <v/>
      </c>
      <c r="H118" s="45" t="str">
        <f t="shared" ca="1" si="19"/>
        <v/>
      </c>
      <c r="I118" s="40" t="str">
        <f t="shared" si="20"/>
        <v/>
      </c>
      <c r="S118" t="str">
        <f>IF($C118="","",IF(COUNTIF($C$23:$C118,$C118)=1,COUNTIF($C$23:$C$272,$C118)-ROW()/100000,""))</f>
        <v/>
      </c>
      <c r="W118" s="38" t="e">
        <f t="shared" si="21"/>
        <v>#N/A</v>
      </c>
      <c r="X118" s="38" t="e">
        <f t="shared" ca="1" si="22"/>
        <v>#N/A</v>
      </c>
      <c r="Y118" s="38">
        <f t="shared" si="23"/>
        <v>96</v>
      </c>
      <c r="Z118" s="38" t="str">
        <f>IF($C118="","",COUNTIF($C118:$C$272,$C118))</f>
        <v/>
      </c>
    </row>
    <row r="119" spans="1:26" x14ac:dyDescent="0.45">
      <c r="A119" s="32" t="str">
        <f t="shared" si="16"/>
        <v/>
      </c>
      <c r="B119" s="33"/>
      <c r="C119" s="34"/>
      <c r="D119" s="35"/>
      <c r="E119" s="35"/>
      <c r="F119" s="36" t="str">
        <f t="shared" si="17"/>
        <v/>
      </c>
      <c r="G119" s="37" t="str">
        <f t="shared" ca="1" si="18"/>
        <v/>
      </c>
      <c r="H119" s="37" t="str">
        <f t="shared" ca="1" si="19"/>
        <v/>
      </c>
      <c r="I119" s="32" t="str">
        <f t="shared" si="20"/>
        <v/>
      </c>
      <c r="S119" t="str">
        <f>IF($C119="","",IF(COUNTIF($C$23:$C119,$C119)=1,COUNTIF($C$23:$C$272,$C119)-ROW()/100000,""))</f>
        <v/>
      </c>
      <c r="W119" s="38" t="e">
        <f t="shared" si="21"/>
        <v>#N/A</v>
      </c>
      <c r="X119" s="38" t="e">
        <f t="shared" ca="1" si="22"/>
        <v>#N/A</v>
      </c>
      <c r="Y119" s="38">
        <f t="shared" si="23"/>
        <v>97</v>
      </c>
      <c r="Z119" s="38" t="str">
        <f>IF($C119="","",COUNTIF($C119:$C$272,$C119))</f>
        <v/>
      </c>
    </row>
    <row r="120" spans="1:26" x14ac:dyDescent="0.45">
      <c r="A120" s="40" t="str">
        <f t="shared" si="16"/>
        <v/>
      </c>
      <c r="B120" s="41"/>
      <c r="C120" s="42"/>
      <c r="D120" s="43"/>
      <c r="E120" s="43"/>
      <c r="F120" s="44" t="str">
        <f t="shared" si="17"/>
        <v/>
      </c>
      <c r="G120" s="45" t="str">
        <f t="shared" ca="1" si="18"/>
        <v/>
      </c>
      <c r="H120" s="45" t="str">
        <f t="shared" ca="1" si="19"/>
        <v/>
      </c>
      <c r="I120" s="40" t="str">
        <f t="shared" si="20"/>
        <v/>
      </c>
      <c r="S120" t="str">
        <f>IF($C120="","",IF(COUNTIF($C$23:$C120,$C120)=1,COUNTIF($C$23:$C$272,$C120)-ROW()/100000,""))</f>
        <v/>
      </c>
      <c r="W120" s="38" t="e">
        <f t="shared" si="21"/>
        <v>#N/A</v>
      </c>
      <c r="X120" s="38" t="e">
        <f t="shared" ca="1" si="22"/>
        <v>#N/A</v>
      </c>
      <c r="Y120" s="38">
        <f t="shared" si="23"/>
        <v>98</v>
      </c>
      <c r="Z120" s="38" t="str">
        <f>IF($C120="","",COUNTIF($C120:$C$272,$C120))</f>
        <v/>
      </c>
    </row>
    <row r="121" spans="1:26" x14ac:dyDescent="0.45">
      <c r="A121" s="32" t="str">
        <f t="shared" si="16"/>
        <v/>
      </c>
      <c r="B121" s="33"/>
      <c r="C121" s="34"/>
      <c r="D121" s="35"/>
      <c r="E121" s="35"/>
      <c r="F121" s="36" t="str">
        <f t="shared" si="17"/>
        <v/>
      </c>
      <c r="G121" s="37" t="str">
        <f t="shared" ca="1" si="18"/>
        <v/>
      </c>
      <c r="H121" s="37" t="str">
        <f t="shared" ca="1" si="19"/>
        <v/>
      </c>
      <c r="I121" s="32" t="str">
        <f t="shared" si="20"/>
        <v/>
      </c>
      <c r="S121" t="str">
        <f>IF($C121="","",IF(COUNTIF($C$23:$C121,$C121)=1,COUNTIF($C$23:$C$272,$C121)-ROW()/100000,""))</f>
        <v/>
      </c>
      <c r="W121" s="38" t="e">
        <f t="shared" si="21"/>
        <v>#N/A</v>
      </c>
      <c r="X121" s="38" t="e">
        <f t="shared" ca="1" si="22"/>
        <v>#N/A</v>
      </c>
      <c r="Y121" s="38">
        <f t="shared" si="23"/>
        <v>99</v>
      </c>
      <c r="Z121" s="38" t="str">
        <f>IF($C121="","",COUNTIF($C121:$C$272,$C121))</f>
        <v/>
      </c>
    </row>
    <row r="122" spans="1:26" x14ac:dyDescent="0.45">
      <c r="A122" s="40" t="str">
        <f t="shared" si="16"/>
        <v/>
      </c>
      <c r="B122" s="41"/>
      <c r="C122" s="42"/>
      <c r="D122" s="43"/>
      <c r="E122" s="43"/>
      <c r="F122" s="44" t="str">
        <f t="shared" si="17"/>
        <v/>
      </c>
      <c r="G122" s="45" t="str">
        <f t="shared" ca="1" si="18"/>
        <v/>
      </c>
      <c r="H122" s="45" t="str">
        <f t="shared" ca="1" si="19"/>
        <v/>
      </c>
      <c r="I122" s="40" t="str">
        <f t="shared" si="20"/>
        <v/>
      </c>
      <c r="S122" t="str">
        <f>IF($C122="","",IF(COUNTIF($C$23:$C122,$C122)=1,COUNTIF($C$23:$C$272,$C122)-ROW()/100000,""))</f>
        <v/>
      </c>
      <c r="W122" s="38" t="e">
        <f t="shared" si="21"/>
        <v>#N/A</v>
      </c>
      <c r="X122" s="38" t="e">
        <f t="shared" ca="1" si="22"/>
        <v>#N/A</v>
      </c>
      <c r="Y122" s="38">
        <f t="shared" si="23"/>
        <v>100</v>
      </c>
      <c r="Z122" s="38" t="str">
        <f>IF($C122="","",COUNTIF($C122:$C$272,$C122))</f>
        <v/>
      </c>
    </row>
    <row r="123" spans="1:26" x14ac:dyDescent="0.45">
      <c r="A123" s="32" t="str">
        <f t="shared" si="16"/>
        <v/>
      </c>
      <c r="B123" s="33"/>
      <c r="C123" s="34"/>
      <c r="D123" s="35"/>
      <c r="E123" s="35"/>
      <c r="F123" s="36" t="str">
        <f t="shared" si="17"/>
        <v/>
      </c>
      <c r="G123" s="37" t="str">
        <f t="shared" ca="1" si="18"/>
        <v/>
      </c>
      <c r="H123" s="37" t="str">
        <f t="shared" ca="1" si="19"/>
        <v/>
      </c>
      <c r="I123" s="32" t="str">
        <f t="shared" si="20"/>
        <v/>
      </c>
      <c r="S123" t="str">
        <f>IF($C123="","",IF(COUNTIF($C$23:$C123,$C123)=1,COUNTIF($C$23:$C$272,$C123)-ROW()/100000,""))</f>
        <v/>
      </c>
      <c r="W123" s="38" t="e">
        <f t="shared" si="21"/>
        <v>#N/A</v>
      </c>
      <c r="X123" s="38" t="e">
        <f t="shared" ca="1" si="22"/>
        <v>#N/A</v>
      </c>
      <c r="Y123" s="38">
        <f t="shared" si="23"/>
        <v>101</v>
      </c>
      <c r="Z123" s="38" t="str">
        <f>IF($C123="","",COUNTIF($C123:$C$272,$C123))</f>
        <v/>
      </c>
    </row>
    <row r="124" spans="1:26" x14ac:dyDescent="0.45">
      <c r="A124" s="40" t="str">
        <f t="shared" si="16"/>
        <v/>
      </c>
      <c r="B124" s="41"/>
      <c r="C124" s="42"/>
      <c r="D124" s="43"/>
      <c r="E124" s="43"/>
      <c r="F124" s="44" t="str">
        <f t="shared" si="17"/>
        <v/>
      </c>
      <c r="G124" s="45" t="str">
        <f t="shared" ca="1" si="18"/>
        <v/>
      </c>
      <c r="H124" s="45" t="str">
        <f t="shared" ca="1" si="19"/>
        <v/>
      </c>
      <c r="I124" s="40" t="str">
        <f t="shared" si="20"/>
        <v/>
      </c>
      <c r="S124" t="str">
        <f>IF($C124="","",IF(COUNTIF($C$23:$C124,$C124)=1,COUNTIF($C$23:$C$272,$C124)-ROW()/100000,""))</f>
        <v/>
      </c>
      <c r="W124" s="38" t="e">
        <f t="shared" si="21"/>
        <v>#N/A</v>
      </c>
      <c r="X124" s="38" t="e">
        <f t="shared" ca="1" si="22"/>
        <v>#N/A</v>
      </c>
      <c r="Y124" s="38">
        <f t="shared" si="23"/>
        <v>102</v>
      </c>
      <c r="Z124" s="38" t="str">
        <f>IF($C124="","",COUNTIF($C124:$C$272,$C124))</f>
        <v/>
      </c>
    </row>
    <row r="125" spans="1:26" x14ac:dyDescent="0.45">
      <c r="A125" s="32" t="str">
        <f t="shared" si="16"/>
        <v/>
      </c>
      <c r="B125" s="33"/>
      <c r="C125" s="34"/>
      <c r="D125" s="35"/>
      <c r="E125" s="35"/>
      <c r="F125" s="36" t="str">
        <f t="shared" si="17"/>
        <v/>
      </c>
      <c r="G125" s="37" t="str">
        <f t="shared" ca="1" si="18"/>
        <v/>
      </c>
      <c r="H125" s="37" t="str">
        <f t="shared" ca="1" si="19"/>
        <v/>
      </c>
      <c r="I125" s="32" t="str">
        <f t="shared" si="20"/>
        <v/>
      </c>
      <c r="S125" t="str">
        <f>IF($C125="","",IF(COUNTIF($C$23:$C125,$C125)=1,COUNTIF($C$23:$C$272,$C125)-ROW()/100000,""))</f>
        <v/>
      </c>
      <c r="W125" s="38" t="e">
        <f t="shared" si="21"/>
        <v>#N/A</v>
      </c>
      <c r="X125" s="38" t="e">
        <f t="shared" ca="1" si="22"/>
        <v>#N/A</v>
      </c>
      <c r="Y125" s="38">
        <f t="shared" si="23"/>
        <v>103</v>
      </c>
      <c r="Z125" s="38" t="str">
        <f>IF($C125="","",COUNTIF($C125:$C$272,$C125))</f>
        <v/>
      </c>
    </row>
    <row r="126" spans="1:26" x14ac:dyDescent="0.45">
      <c r="A126" s="40" t="str">
        <f t="shared" si="16"/>
        <v/>
      </c>
      <c r="B126" s="41"/>
      <c r="C126" s="42"/>
      <c r="D126" s="43"/>
      <c r="E126" s="43"/>
      <c r="F126" s="44" t="str">
        <f t="shared" si="17"/>
        <v/>
      </c>
      <c r="G126" s="45" t="str">
        <f t="shared" ca="1" si="18"/>
        <v/>
      </c>
      <c r="H126" s="45" t="str">
        <f t="shared" ca="1" si="19"/>
        <v/>
      </c>
      <c r="I126" s="40" t="str">
        <f t="shared" si="20"/>
        <v/>
      </c>
      <c r="S126" t="str">
        <f>IF($C126="","",IF(COUNTIF($C$23:$C126,$C126)=1,COUNTIF($C$23:$C$272,$C126)-ROW()/100000,""))</f>
        <v/>
      </c>
      <c r="W126" s="38" t="e">
        <f t="shared" si="21"/>
        <v>#N/A</v>
      </c>
      <c r="X126" s="38" t="e">
        <f t="shared" ca="1" si="22"/>
        <v>#N/A</v>
      </c>
      <c r="Y126" s="38">
        <f t="shared" si="23"/>
        <v>104</v>
      </c>
      <c r="Z126" s="38" t="str">
        <f>IF($C126="","",COUNTIF($C126:$C$272,$C126))</f>
        <v/>
      </c>
    </row>
    <row r="127" spans="1:26" x14ac:dyDescent="0.45">
      <c r="A127" s="32" t="str">
        <f t="shared" si="16"/>
        <v/>
      </c>
      <c r="B127" s="33"/>
      <c r="C127" s="34"/>
      <c r="D127" s="35"/>
      <c r="E127" s="35"/>
      <c r="F127" s="36" t="str">
        <f t="shared" si="17"/>
        <v/>
      </c>
      <c r="G127" s="37" t="str">
        <f t="shared" ca="1" si="18"/>
        <v/>
      </c>
      <c r="H127" s="37" t="str">
        <f t="shared" ca="1" si="19"/>
        <v/>
      </c>
      <c r="I127" s="32" t="str">
        <f t="shared" si="20"/>
        <v/>
      </c>
      <c r="S127" t="str">
        <f>IF($C127="","",IF(COUNTIF($C$23:$C127,$C127)=1,COUNTIF($C$23:$C$272,$C127)-ROW()/100000,""))</f>
        <v/>
      </c>
      <c r="W127" s="38" t="e">
        <f t="shared" si="21"/>
        <v>#N/A</v>
      </c>
      <c r="X127" s="38" t="e">
        <f t="shared" ca="1" si="22"/>
        <v>#N/A</v>
      </c>
      <c r="Y127" s="38">
        <f t="shared" si="23"/>
        <v>105</v>
      </c>
      <c r="Z127" s="38" t="str">
        <f>IF($C127="","",COUNTIF($C127:$C$272,$C127))</f>
        <v/>
      </c>
    </row>
    <row r="128" spans="1:26" x14ac:dyDescent="0.45">
      <c r="A128" s="40" t="str">
        <f t="shared" si="16"/>
        <v/>
      </c>
      <c r="B128" s="41"/>
      <c r="C128" s="42"/>
      <c r="D128" s="43"/>
      <c r="E128" s="43"/>
      <c r="F128" s="44" t="str">
        <f t="shared" si="17"/>
        <v/>
      </c>
      <c r="G128" s="45" t="str">
        <f t="shared" ca="1" si="18"/>
        <v/>
      </c>
      <c r="H128" s="45" t="str">
        <f t="shared" ca="1" si="19"/>
        <v/>
      </c>
      <c r="I128" s="40" t="str">
        <f t="shared" si="20"/>
        <v/>
      </c>
      <c r="S128" t="str">
        <f>IF($C128="","",IF(COUNTIF($C$23:$C128,$C128)=1,COUNTIF($C$23:$C$272,$C128)-ROW()/100000,""))</f>
        <v/>
      </c>
      <c r="W128" s="38" t="e">
        <f t="shared" si="21"/>
        <v>#N/A</v>
      </c>
      <c r="X128" s="38" t="e">
        <f t="shared" ca="1" si="22"/>
        <v>#N/A</v>
      </c>
      <c r="Y128" s="38">
        <f t="shared" si="23"/>
        <v>106</v>
      </c>
      <c r="Z128" s="38" t="str">
        <f>IF($C128="","",COUNTIF($C128:$C$272,$C128))</f>
        <v/>
      </c>
    </row>
    <row r="129" spans="1:26" x14ac:dyDescent="0.45">
      <c r="A129" s="32" t="str">
        <f t="shared" si="16"/>
        <v/>
      </c>
      <c r="B129" s="33"/>
      <c r="C129" s="34"/>
      <c r="D129" s="35"/>
      <c r="E129" s="35"/>
      <c r="F129" s="36" t="str">
        <f t="shared" si="17"/>
        <v/>
      </c>
      <c r="G129" s="37" t="str">
        <f t="shared" ca="1" si="18"/>
        <v/>
      </c>
      <c r="H129" s="37" t="str">
        <f t="shared" ca="1" si="19"/>
        <v/>
      </c>
      <c r="I129" s="32" t="str">
        <f t="shared" si="20"/>
        <v/>
      </c>
      <c r="S129" t="str">
        <f>IF($C129="","",IF(COUNTIF($C$23:$C129,$C129)=1,COUNTIF($C$23:$C$272,$C129)-ROW()/100000,""))</f>
        <v/>
      </c>
      <c r="W129" s="38" t="e">
        <f t="shared" si="21"/>
        <v>#N/A</v>
      </c>
      <c r="X129" s="38" t="e">
        <f t="shared" ca="1" si="22"/>
        <v>#N/A</v>
      </c>
      <c r="Y129" s="38">
        <f t="shared" si="23"/>
        <v>107</v>
      </c>
      <c r="Z129" s="38" t="str">
        <f>IF($C129="","",COUNTIF($C129:$C$272,$C129))</f>
        <v/>
      </c>
    </row>
    <row r="130" spans="1:26" x14ac:dyDescent="0.45">
      <c r="A130" s="40" t="str">
        <f t="shared" si="16"/>
        <v/>
      </c>
      <c r="B130" s="41"/>
      <c r="C130" s="42"/>
      <c r="D130" s="43"/>
      <c r="E130" s="43"/>
      <c r="F130" s="44" t="str">
        <f t="shared" si="17"/>
        <v/>
      </c>
      <c r="G130" s="45" t="str">
        <f t="shared" ca="1" si="18"/>
        <v/>
      </c>
      <c r="H130" s="45" t="str">
        <f t="shared" ca="1" si="19"/>
        <v/>
      </c>
      <c r="I130" s="40" t="str">
        <f t="shared" si="20"/>
        <v/>
      </c>
      <c r="S130" t="str">
        <f>IF($C130="","",IF(COUNTIF($C$23:$C130,$C130)=1,COUNTIF($C$23:$C$272,$C130)-ROW()/100000,""))</f>
        <v/>
      </c>
      <c r="W130" s="38" t="e">
        <f t="shared" si="21"/>
        <v>#N/A</v>
      </c>
      <c r="X130" s="38" t="e">
        <f t="shared" ca="1" si="22"/>
        <v>#N/A</v>
      </c>
      <c r="Y130" s="38">
        <f t="shared" si="23"/>
        <v>108</v>
      </c>
      <c r="Z130" s="38" t="str">
        <f>IF($C130="","",COUNTIF($C130:$C$272,$C130))</f>
        <v/>
      </c>
    </row>
    <row r="131" spans="1:26" x14ac:dyDescent="0.45">
      <c r="A131" s="32" t="str">
        <f t="shared" si="16"/>
        <v/>
      </c>
      <c r="B131" s="33"/>
      <c r="C131" s="34"/>
      <c r="D131" s="35"/>
      <c r="E131" s="35"/>
      <c r="F131" s="36" t="str">
        <f t="shared" si="17"/>
        <v/>
      </c>
      <c r="G131" s="37" t="str">
        <f t="shared" ca="1" si="18"/>
        <v/>
      </c>
      <c r="H131" s="37" t="str">
        <f t="shared" ca="1" si="19"/>
        <v/>
      </c>
      <c r="I131" s="32" t="str">
        <f t="shared" si="20"/>
        <v/>
      </c>
      <c r="S131" t="str">
        <f>IF($C131="","",IF(COUNTIF($C$23:$C131,$C131)=1,COUNTIF($C$23:$C$272,$C131)-ROW()/100000,""))</f>
        <v/>
      </c>
      <c r="W131" s="38" t="e">
        <f t="shared" si="21"/>
        <v>#N/A</v>
      </c>
      <c r="X131" s="38" t="e">
        <f t="shared" ca="1" si="22"/>
        <v>#N/A</v>
      </c>
      <c r="Y131" s="38">
        <f t="shared" si="23"/>
        <v>109</v>
      </c>
      <c r="Z131" s="38" t="str">
        <f>IF($C131="","",COUNTIF($C131:$C$272,$C131))</f>
        <v/>
      </c>
    </row>
    <row r="132" spans="1:26" x14ac:dyDescent="0.45">
      <c r="A132" s="40" t="str">
        <f t="shared" si="16"/>
        <v/>
      </c>
      <c r="B132" s="41"/>
      <c r="C132" s="42"/>
      <c r="D132" s="43"/>
      <c r="E132" s="43"/>
      <c r="F132" s="44" t="str">
        <f t="shared" si="17"/>
        <v/>
      </c>
      <c r="G132" s="45" t="str">
        <f t="shared" ca="1" si="18"/>
        <v/>
      </c>
      <c r="H132" s="45" t="str">
        <f t="shared" ca="1" si="19"/>
        <v/>
      </c>
      <c r="I132" s="40" t="str">
        <f t="shared" si="20"/>
        <v/>
      </c>
      <c r="S132" t="str">
        <f>IF($C132="","",IF(COUNTIF($C$23:$C132,$C132)=1,COUNTIF($C$23:$C$272,$C132)-ROW()/100000,""))</f>
        <v/>
      </c>
      <c r="W132" s="38" t="e">
        <f t="shared" si="21"/>
        <v>#N/A</v>
      </c>
      <c r="X132" s="38" t="e">
        <f t="shared" ca="1" si="22"/>
        <v>#N/A</v>
      </c>
      <c r="Y132" s="38">
        <f t="shared" si="23"/>
        <v>110</v>
      </c>
      <c r="Z132" s="38" t="str">
        <f>IF($C132="","",COUNTIF($C132:$C$272,$C132))</f>
        <v/>
      </c>
    </row>
    <row r="133" spans="1:26" x14ac:dyDescent="0.45">
      <c r="A133" s="32" t="str">
        <f t="shared" si="16"/>
        <v/>
      </c>
      <c r="B133" s="33"/>
      <c r="C133" s="34"/>
      <c r="D133" s="35"/>
      <c r="E133" s="35"/>
      <c r="F133" s="36" t="str">
        <f t="shared" si="17"/>
        <v/>
      </c>
      <c r="G133" s="37" t="str">
        <f t="shared" ca="1" si="18"/>
        <v/>
      </c>
      <c r="H133" s="37" t="str">
        <f t="shared" ca="1" si="19"/>
        <v/>
      </c>
      <c r="I133" s="32" t="str">
        <f t="shared" si="20"/>
        <v/>
      </c>
      <c r="S133" t="str">
        <f>IF($C133="","",IF(COUNTIF($C$23:$C133,$C133)=1,COUNTIF($C$23:$C$272,$C133)-ROW()/100000,""))</f>
        <v/>
      </c>
      <c r="W133" s="38" t="e">
        <f t="shared" si="21"/>
        <v>#N/A</v>
      </c>
      <c r="X133" s="38" t="e">
        <f t="shared" ca="1" si="22"/>
        <v>#N/A</v>
      </c>
      <c r="Y133" s="38">
        <f t="shared" si="23"/>
        <v>111</v>
      </c>
      <c r="Z133" s="38" t="str">
        <f>IF($C133="","",COUNTIF($C133:$C$272,$C133))</f>
        <v/>
      </c>
    </row>
    <row r="134" spans="1:26" x14ac:dyDescent="0.45">
      <c r="A134" s="40" t="str">
        <f t="shared" si="16"/>
        <v/>
      </c>
      <c r="B134" s="41"/>
      <c r="C134" s="42"/>
      <c r="D134" s="43"/>
      <c r="E134" s="43"/>
      <c r="F134" s="44" t="str">
        <f t="shared" si="17"/>
        <v/>
      </c>
      <c r="G134" s="45" t="str">
        <f t="shared" ca="1" si="18"/>
        <v/>
      </c>
      <c r="H134" s="45" t="str">
        <f t="shared" ca="1" si="19"/>
        <v/>
      </c>
      <c r="I134" s="40" t="str">
        <f t="shared" si="20"/>
        <v/>
      </c>
      <c r="S134" t="str">
        <f>IF($C134="","",IF(COUNTIF($C$23:$C134,$C134)=1,COUNTIF($C$23:$C$272,$C134)-ROW()/100000,""))</f>
        <v/>
      </c>
      <c r="W134" s="38" t="e">
        <f t="shared" si="21"/>
        <v>#N/A</v>
      </c>
      <c r="X134" s="38" t="e">
        <f t="shared" ca="1" si="22"/>
        <v>#N/A</v>
      </c>
      <c r="Y134" s="38">
        <f t="shared" si="23"/>
        <v>112</v>
      </c>
      <c r="Z134" s="38" t="str">
        <f>IF($C134="","",COUNTIF($C134:$C$272,$C134))</f>
        <v/>
      </c>
    </row>
    <row r="135" spans="1:26" x14ac:dyDescent="0.45">
      <c r="A135" s="32" t="str">
        <f t="shared" si="16"/>
        <v/>
      </c>
      <c r="B135" s="33"/>
      <c r="C135" s="34"/>
      <c r="D135" s="35"/>
      <c r="E135" s="35"/>
      <c r="F135" s="36" t="str">
        <f t="shared" si="17"/>
        <v/>
      </c>
      <c r="G135" s="37" t="str">
        <f t="shared" ca="1" si="18"/>
        <v/>
      </c>
      <c r="H135" s="37" t="str">
        <f t="shared" ca="1" si="19"/>
        <v/>
      </c>
      <c r="I135" s="32" t="str">
        <f t="shared" si="20"/>
        <v/>
      </c>
      <c r="S135" t="str">
        <f>IF($C135="","",IF(COUNTIF($C$23:$C135,$C135)=1,COUNTIF($C$23:$C$272,$C135)-ROW()/100000,""))</f>
        <v/>
      </c>
      <c r="W135" s="38" t="e">
        <f t="shared" si="21"/>
        <v>#N/A</v>
      </c>
      <c r="X135" s="38" t="e">
        <f t="shared" ca="1" si="22"/>
        <v>#N/A</v>
      </c>
      <c r="Y135" s="38">
        <f t="shared" si="23"/>
        <v>113</v>
      </c>
      <c r="Z135" s="38" t="str">
        <f>IF($C135="","",COUNTIF($C135:$C$272,$C135))</f>
        <v/>
      </c>
    </row>
    <row r="136" spans="1:26" x14ac:dyDescent="0.45">
      <c r="A136" s="40" t="str">
        <f t="shared" si="16"/>
        <v/>
      </c>
      <c r="B136" s="41"/>
      <c r="C136" s="42"/>
      <c r="D136" s="43"/>
      <c r="E136" s="43"/>
      <c r="F136" s="44" t="str">
        <f t="shared" si="17"/>
        <v/>
      </c>
      <c r="G136" s="45" t="str">
        <f t="shared" ca="1" si="18"/>
        <v/>
      </c>
      <c r="H136" s="45" t="str">
        <f t="shared" ca="1" si="19"/>
        <v/>
      </c>
      <c r="I136" s="40" t="str">
        <f t="shared" si="20"/>
        <v/>
      </c>
      <c r="S136" t="str">
        <f>IF($C136="","",IF(COUNTIF($C$23:$C136,$C136)=1,COUNTIF($C$23:$C$272,$C136)-ROW()/100000,""))</f>
        <v/>
      </c>
      <c r="W136" s="38" t="e">
        <f t="shared" si="21"/>
        <v>#N/A</v>
      </c>
      <c r="X136" s="38" t="e">
        <f t="shared" ca="1" si="22"/>
        <v>#N/A</v>
      </c>
      <c r="Y136" s="38">
        <f t="shared" si="23"/>
        <v>114</v>
      </c>
      <c r="Z136" s="38" t="str">
        <f>IF($C136="","",COUNTIF($C136:$C$272,$C136))</f>
        <v/>
      </c>
    </row>
    <row r="137" spans="1:26" x14ac:dyDescent="0.45">
      <c r="A137" s="32" t="str">
        <f t="shared" si="16"/>
        <v/>
      </c>
      <c r="B137" s="33"/>
      <c r="C137" s="34"/>
      <c r="D137" s="35"/>
      <c r="E137" s="35"/>
      <c r="F137" s="36" t="str">
        <f t="shared" si="17"/>
        <v/>
      </c>
      <c r="G137" s="37" t="str">
        <f t="shared" ca="1" si="18"/>
        <v/>
      </c>
      <c r="H137" s="37" t="str">
        <f t="shared" ca="1" si="19"/>
        <v/>
      </c>
      <c r="I137" s="32" t="str">
        <f t="shared" si="20"/>
        <v/>
      </c>
      <c r="S137" t="str">
        <f>IF($C137="","",IF(COUNTIF($C$23:$C137,$C137)=1,COUNTIF($C$23:$C$272,$C137)-ROW()/100000,""))</f>
        <v/>
      </c>
      <c r="W137" s="38" t="e">
        <f t="shared" si="21"/>
        <v>#N/A</v>
      </c>
      <c r="X137" s="38" t="e">
        <f t="shared" ca="1" si="22"/>
        <v>#N/A</v>
      </c>
      <c r="Y137" s="38">
        <f t="shared" si="23"/>
        <v>115</v>
      </c>
      <c r="Z137" s="38" t="str">
        <f>IF($C137="","",COUNTIF($C137:$C$272,$C137))</f>
        <v/>
      </c>
    </row>
    <row r="138" spans="1:26" x14ac:dyDescent="0.45">
      <c r="A138" s="40" t="str">
        <f t="shared" si="16"/>
        <v/>
      </c>
      <c r="B138" s="41"/>
      <c r="C138" s="42"/>
      <c r="D138" s="43"/>
      <c r="E138" s="43"/>
      <c r="F138" s="44" t="str">
        <f t="shared" si="17"/>
        <v/>
      </c>
      <c r="G138" s="45" t="str">
        <f t="shared" ca="1" si="18"/>
        <v/>
      </c>
      <c r="H138" s="45" t="str">
        <f t="shared" ca="1" si="19"/>
        <v/>
      </c>
      <c r="I138" s="40" t="str">
        <f t="shared" si="20"/>
        <v/>
      </c>
      <c r="S138" t="str">
        <f>IF($C138="","",IF(COUNTIF($C$23:$C138,$C138)=1,COUNTIF($C$23:$C$272,$C138)-ROW()/100000,""))</f>
        <v/>
      </c>
      <c r="W138" s="38" t="e">
        <f t="shared" si="21"/>
        <v>#N/A</v>
      </c>
      <c r="X138" s="38" t="e">
        <f t="shared" ca="1" si="22"/>
        <v>#N/A</v>
      </c>
      <c r="Y138" s="38">
        <f t="shared" si="23"/>
        <v>116</v>
      </c>
      <c r="Z138" s="38" t="str">
        <f>IF($C138="","",COUNTIF($C138:$C$272,$C138))</f>
        <v/>
      </c>
    </row>
    <row r="139" spans="1:26" x14ac:dyDescent="0.45">
      <c r="A139" s="32" t="str">
        <f t="shared" si="16"/>
        <v/>
      </c>
      <c r="B139" s="33"/>
      <c r="C139" s="34"/>
      <c r="D139" s="35"/>
      <c r="E139" s="35"/>
      <c r="F139" s="36" t="str">
        <f t="shared" si="17"/>
        <v/>
      </c>
      <c r="G139" s="37" t="str">
        <f t="shared" ca="1" si="18"/>
        <v/>
      </c>
      <c r="H139" s="37" t="str">
        <f t="shared" ca="1" si="19"/>
        <v/>
      </c>
      <c r="I139" s="32" t="str">
        <f t="shared" si="20"/>
        <v/>
      </c>
      <c r="S139" t="str">
        <f>IF($C139="","",IF(COUNTIF($C$23:$C139,$C139)=1,COUNTIF($C$23:$C$272,$C139)-ROW()/100000,""))</f>
        <v/>
      </c>
      <c r="W139" s="38" t="e">
        <f t="shared" si="21"/>
        <v>#N/A</v>
      </c>
      <c r="X139" s="38" t="e">
        <f t="shared" ca="1" si="22"/>
        <v>#N/A</v>
      </c>
      <c r="Y139" s="38">
        <f t="shared" si="23"/>
        <v>117</v>
      </c>
      <c r="Z139" s="38" t="str">
        <f>IF($C139="","",COUNTIF($C139:$C$272,$C139))</f>
        <v/>
      </c>
    </row>
    <row r="140" spans="1:26" x14ac:dyDescent="0.45">
      <c r="A140" s="40" t="str">
        <f t="shared" si="16"/>
        <v/>
      </c>
      <c r="B140" s="41"/>
      <c r="C140" s="42"/>
      <c r="D140" s="43"/>
      <c r="E140" s="43"/>
      <c r="F140" s="44" t="str">
        <f t="shared" si="17"/>
        <v/>
      </c>
      <c r="G140" s="45" t="str">
        <f t="shared" ca="1" si="18"/>
        <v/>
      </c>
      <c r="H140" s="45" t="str">
        <f t="shared" ca="1" si="19"/>
        <v/>
      </c>
      <c r="I140" s="40" t="str">
        <f t="shared" si="20"/>
        <v/>
      </c>
      <c r="S140" t="str">
        <f>IF($C140="","",IF(COUNTIF($C$23:$C140,$C140)=1,COUNTIF($C$23:$C$272,$C140)-ROW()/100000,""))</f>
        <v/>
      </c>
      <c r="W140" s="38" t="e">
        <f t="shared" si="21"/>
        <v>#N/A</v>
      </c>
      <c r="X140" s="38" t="e">
        <f t="shared" ca="1" si="22"/>
        <v>#N/A</v>
      </c>
      <c r="Y140" s="38">
        <f t="shared" si="23"/>
        <v>118</v>
      </c>
      <c r="Z140" s="38" t="str">
        <f>IF($C140="","",COUNTIF($C140:$C$272,$C140))</f>
        <v/>
      </c>
    </row>
    <row r="141" spans="1:26" x14ac:dyDescent="0.45">
      <c r="A141" s="32" t="str">
        <f t="shared" si="16"/>
        <v/>
      </c>
      <c r="B141" s="33"/>
      <c r="C141" s="34"/>
      <c r="D141" s="35"/>
      <c r="E141" s="35"/>
      <c r="F141" s="36" t="str">
        <f t="shared" si="17"/>
        <v/>
      </c>
      <c r="G141" s="37" t="str">
        <f t="shared" ca="1" si="18"/>
        <v/>
      </c>
      <c r="H141" s="37" t="str">
        <f t="shared" ca="1" si="19"/>
        <v/>
      </c>
      <c r="I141" s="32" t="str">
        <f t="shared" si="20"/>
        <v/>
      </c>
      <c r="S141" t="str">
        <f>IF($C141="","",IF(COUNTIF($C$23:$C141,$C141)=1,COUNTIF($C$23:$C$272,$C141)-ROW()/100000,""))</f>
        <v/>
      </c>
      <c r="W141" s="38" t="e">
        <f t="shared" si="21"/>
        <v>#N/A</v>
      </c>
      <c r="X141" s="38" t="e">
        <f t="shared" ca="1" si="22"/>
        <v>#N/A</v>
      </c>
      <c r="Y141" s="38">
        <f t="shared" si="23"/>
        <v>119</v>
      </c>
      <c r="Z141" s="38" t="str">
        <f>IF($C141="","",COUNTIF($C141:$C$272,$C141))</f>
        <v/>
      </c>
    </row>
    <row r="142" spans="1:26" x14ac:dyDescent="0.45">
      <c r="A142" s="40" t="str">
        <f t="shared" si="16"/>
        <v/>
      </c>
      <c r="B142" s="41"/>
      <c r="C142" s="42"/>
      <c r="D142" s="43"/>
      <c r="E142" s="43"/>
      <c r="F142" s="44" t="str">
        <f t="shared" si="17"/>
        <v/>
      </c>
      <c r="G142" s="45" t="str">
        <f t="shared" ca="1" si="18"/>
        <v/>
      </c>
      <c r="H142" s="45" t="str">
        <f t="shared" ca="1" si="19"/>
        <v/>
      </c>
      <c r="I142" s="40" t="str">
        <f t="shared" si="20"/>
        <v/>
      </c>
      <c r="S142" t="str">
        <f>IF($C142="","",IF(COUNTIF($C$23:$C142,$C142)=1,COUNTIF($C$23:$C$272,$C142)-ROW()/100000,""))</f>
        <v/>
      </c>
      <c r="W142" s="38" t="e">
        <f t="shared" si="21"/>
        <v>#N/A</v>
      </c>
      <c r="X142" s="38" t="e">
        <f t="shared" ca="1" si="22"/>
        <v>#N/A</v>
      </c>
      <c r="Y142" s="38">
        <f t="shared" si="23"/>
        <v>120</v>
      </c>
      <c r="Z142" s="38" t="str">
        <f>IF($C142="","",COUNTIF($C142:$C$272,$C142))</f>
        <v/>
      </c>
    </row>
    <row r="143" spans="1:26" x14ac:dyDescent="0.45">
      <c r="A143" s="32" t="str">
        <f t="shared" si="16"/>
        <v/>
      </c>
      <c r="B143" s="33"/>
      <c r="C143" s="34"/>
      <c r="D143" s="35"/>
      <c r="E143" s="35"/>
      <c r="F143" s="36" t="str">
        <f t="shared" si="17"/>
        <v/>
      </c>
      <c r="G143" s="37" t="str">
        <f t="shared" ca="1" si="18"/>
        <v/>
      </c>
      <c r="H143" s="37" t="str">
        <f t="shared" ca="1" si="19"/>
        <v/>
      </c>
      <c r="I143" s="32" t="str">
        <f t="shared" si="20"/>
        <v/>
      </c>
      <c r="S143" t="str">
        <f>IF($C143="","",IF(COUNTIF($C$23:$C143,$C143)=1,COUNTIF($C$23:$C$272,$C143)-ROW()/100000,""))</f>
        <v/>
      </c>
      <c r="W143" s="38" t="e">
        <f t="shared" si="21"/>
        <v>#N/A</v>
      </c>
      <c r="X143" s="38" t="e">
        <f t="shared" ca="1" si="22"/>
        <v>#N/A</v>
      </c>
      <c r="Y143" s="38">
        <f t="shared" si="23"/>
        <v>121</v>
      </c>
      <c r="Z143" s="38" t="str">
        <f>IF($C143="","",COUNTIF($C143:$C$272,$C143))</f>
        <v/>
      </c>
    </row>
    <row r="144" spans="1:26" x14ac:dyDescent="0.45">
      <c r="A144" s="40" t="str">
        <f t="shared" si="16"/>
        <v/>
      </c>
      <c r="B144" s="41"/>
      <c r="C144" s="42"/>
      <c r="D144" s="43"/>
      <c r="E144" s="43"/>
      <c r="F144" s="44" t="str">
        <f t="shared" si="17"/>
        <v/>
      </c>
      <c r="G144" s="45" t="str">
        <f t="shared" ca="1" si="18"/>
        <v/>
      </c>
      <c r="H144" s="45" t="str">
        <f t="shared" ca="1" si="19"/>
        <v/>
      </c>
      <c r="I144" s="40" t="str">
        <f t="shared" si="20"/>
        <v/>
      </c>
      <c r="S144" t="str">
        <f>IF($C144="","",IF(COUNTIF($C$23:$C144,$C144)=1,COUNTIF($C$23:$C$272,$C144)-ROW()/100000,""))</f>
        <v/>
      </c>
      <c r="W144" s="38" t="e">
        <f t="shared" si="21"/>
        <v>#N/A</v>
      </c>
      <c r="X144" s="38" t="e">
        <f t="shared" ca="1" si="22"/>
        <v>#N/A</v>
      </c>
      <c r="Y144" s="38">
        <f t="shared" si="23"/>
        <v>122</v>
      </c>
      <c r="Z144" s="38" t="str">
        <f>IF($C144="","",COUNTIF($C144:$C$272,$C144))</f>
        <v/>
      </c>
    </row>
    <row r="145" spans="1:26" x14ac:dyDescent="0.45">
      <c r="A145" s="32" t="str">
        <f t="shared" si="16"/>
        <v/>
      </c>
      <c r="B145" s="33"/>
      <c r="C145" s="34"/>
      <c r="D145" s="35"/>
      <c r="E145" s="35"/>
      <c r="F145" s="36" t="str">
        <f t="shared" si="17"/>
        <v/>
      </c>
      <c r="G145" s="37" t="str">
        <f t="shared" ca="1" si="18"/>
        <v/>
      </c>
      <c r="H145" s="37" t="str">
        <f t="shared" ca="1" si="19"/>
        <v/>
      </c>
      <c r="I145" s="32" t="str">
        <f t="shared" si="20"/>
        <v/>
      </c>
      <c r="S145" t="str">
        <f>IF($C145="","",IF(COUNTIF($C$23:$C145,$C145)=1,COUNTIF($C$23:$C$272,$C145)-ROW()/100000,""))</f>
        <v/>
      </c>
      <c r="W145" s="38" t="e">
        <f t="shared" si="21"/>
        <v>#N/A</v>
      </c>
      <c r="X145" s="38" t="e">
        <f t="shared" ca="1" si="22"/>
        <v>#N/A</v>
      </c>
      <c r="Y145" s="38">
        <f t="shared" si="23"/>
        <v>123</v>
      </c>
      <c r="Z145" s="38" t="str">
        <f>IF($C145="","",COUNTIF($C145:$C$272,$C145))</f>
        <v/>
      </c>
    </row>
    <row r="146" spans="1:26" x14ac:dyDescent="0.45">
      <c r="A146" s="40" t="str">
        <f t="shared" si="16"/>
        <v/>
      </c>
      <c r="B146" s="41"/>
      <c r="C146" s="42"/>
      <c r="D146" s="43"/>
      <c r="E146" s="43"/>
      <c r="F146" s="44" t="str">
        <f t="shared" si="17"/>
        <v/>
      </c>
      <c r="G146" s="45" t="str">
        <f t="shared" ca="1" si="18"/>
        <v/>
      </c>
      <c r="H146" s="45" t="str">
        <f t="shared" ca="1" si="19"/>
        <v/>
      </c>
      <c r="I146" s="40" t="str">
        <f t="shared" si="20"/>
        <v/>
      </c>
      <c r="S146" t="str">
        <f>IF($C146="","",IF(COUNTIF($C$23:$C146,$C146)=1,COUNTIF($C$23:$C$272,$C146)-ROW()/100000,""))</f>
        <v/>
      </c>
      <c r="W146" s="38" t="e">
        <f t="shared" si="21"/>
        <v>#N/A</v>
      </c>
      <c r="X146" s="38" t="e">
        <f t="shared" ca="1" si="22"/>
        <v>#N/A</v>
      </c>
      <c r="Y146" s="38">
        <f t="shared" si="23"/>
        <v>124</v>
      </c>
      <c r="Z146" s="38" t="str">
        <f>IF($C146="","",COUNTIF($C146:$C$272,$C146))</f>
        <v/>
      </c>
    </row>
    <row r="147" spans="1:26" x14ac:dyDescent="0.45">
      <c r="A147" s="32" t="str">
        <f t="shared" si="16"/>
        <v/>
      </c>
      <c r="B147" s="33"/>
      <c r="C147" s="34"/>
      <c r="D147" s="35"/>
      <c r="E147" s="35"/>
      <c r="F147" s="36" t="str">
        <f t="shared" si="17"/>
        <v/>
      </c>
      <c r="G147" s="37" t="str">
        <f t="shared" ca="1" si="18"/>
        <v/>
      </c>
      <c r="H147" s="37" t="str">
        <f t="shared" ca="1" si="19"/>
        <v/>
      </c>
      <c r="I147" s="32" t="str">
        <f t="shared" si="20"/>
        <v/>
      </c>
      <c r="S147" t="str">
        <f>IF($C147="","",IF(COUNTIF($C$23:$C147,$C147)=1,COUNTIF($C$23:$C$272,$C147)-ROW()/100000,""))</f>
        <v/>
      </c>
      <c r="W147" s="38" t="e">
        <f t="shared" si="21"/>
        <v>#N/A</v>
      </c>
      <c r="X147" s="38" t="e">
        <f t="shared" ca="1" si="22"/>
        <v>#N/A</v>
      </c>
      <c r="Y147" s="38">
        <f t="shared" si="23"/>
        <v>125</v>
      </c>
      <c r="Z147" s="38" t="str">
        <f>IF($C147="","",COUNTIF($C147:$C$272,$C147))</f>
        <v/>
      </c>
    </row>
    <row r="148" spans="1:26" x14ac:dyDescent="0.45">
      <c r="A148" s="40" t="str">
        <f t="shared" si="16"/>
        <v/>
      </c>
      <c r="B148" s="41"/>
      <c r="C148" s="42"/>
      <c r="D148" s="43"/>
      <c r="E148" s="43"/>
      <c r="F148" s="44" t="str">
        <f t="shared" si="17"/>
        <v/>
      </c>
      <c r="G148" s="45" t="str">
        <f t="shared" ca="1" si="18"/>
        <v/>
      </c>
      <c r="H148" s="45" t="str">
        <f t="shared" ca="1" si="19"/>
        <v/>
      </c>
      <c r="I148" s="40" t="str">
        <f t="shared" si="20"/>
        <v/>
      </c>
      <c r="S148" t="str">
        <f>IF($C148="","",IF(COUNTIF($C$23:$C148,$C148)=1,COUNTIF($C$23:$C$272,$C148)-ROW()/100000,""))</f>
        <v/>
      </c>
      <c r="W148" s="38" t="e">
        <f t="shared" si="21"/>
        <v>#N/A</v>
      </c>
      <c r="X148" s="38" t="e">
        <f t="shared" ca="1" si="22"/>
        <v>#N/A</v>
      </c>
      <c r="Y148" s="38">
        <f t="shared" si="23"/>
        <v>126</v>
      </c>
      <c r="Z148" s="38" t="str">
        <f>IF($C148="","",COUNTIF($C148:$C$272,$C148))</f>
        <v/>
      </c>
    </row>
    <row r="149" spans="1:26" x14ac:dyDescent="0.45">
      <c r="A149" s="32" t="str">
        <f t="shared" si="16"/>
        <v/>
      </c>
      <c r="B149" s="33"/>
      <c r="C149" s="34"/>
      <c r="D149" s="35"/>
      <c r="E149" s="35"/>
      <c r="F149" s="36" t="str">
        <f t="shared" si="17"/>
        <v/>
      </c>
      <c r="G149" s="37" t="str">
        <f t="shared" ca="1" si="18"/>
        <v/>
      </c>
      <c r="H149" s="37" t="str">
        <f t="shared" ca="1" si="19"/>
        <v/>
      </c>
      <c r="I149" s="32" t="str">
        <f t="shared" si="20"/>
        <v/>
      </c>
      <c r="S149" t="str">
        <f>IF($C149="","",IF(COUNTIF($C$23:$C149,$C149)=1,COUNTIF($C$23:$C$272,$C149)-ROW()/100000,""))</f>
        <v/>
      </c>
      <c r="W149" s="38" t="e">
        <f t="shared" si="21"/>
        <v>#N/A</v>
      </c>
      <c r="X149" s="38" t="e">
        <f t="shared" ca="1" si="22"/>
        <v>#N/A</v>
      </c>
      <c r="Y149" s="38">
        <f t="shared" si="23"/>
        <v>127</v>
      </c>
      <c r="Z149" s="38" t="str">
        <f>IF($C149="","",COUNTIF($C149:$C$272,$C149))</f>
        <v/>
      </c>
    </row>
    <row r="150" spans="1:26" x14ac:dyDescent="0.45">
      <c r="A150" s="40" t="str">
        <f t="shared" si="16"/>
        <v/>
      </c>
      <c r="B150" s="41"/>
      <c r="C150" s="42"/>
      <c r="D150" s="43"/>
      <c r="E150" s="43"/>
      <c r="F150" s="44" t="str">
        <f t="shared" si="17"/>
        <v/>
      </c>
      <c r="G150" s="45" t="str">
        <f t="shared" ca="1" si="18"/>
        <v/>
      </c>
      <c r="H150" s="45" t="str">
        <f t="shared" ca="1" si="19"/>
        <v/>
      </c>
      <c r="I150" s="40" t="str">
        <f t="shared" si="20"/>
        <v/>
      </c>
      <c r="S150" t="str">
        <f>IF($C150="","",IF(COUNTIF($C$23:$C150,$C150)=1,COUNTIF($C$23:$C$272,$C150)-ROW()/100000,""))</f>
        <v/>
      </c>
      <c r="W150" s="38" t="e">
        <f t="shared" si="21"/>
        <v>#N/A</v>
      </c>
      <c r="X150" s="38" t="e">
        <f t="shared" ca="1" si="22"/>
        <v>#N/A</v>
      </c>
      <c r="Y150" s="38">
        <f t="shared" si="23"/>
        <v>128</v>
      </c>
      <c r="Z150" s="38" t="str">
        <f>IF($C150="","",COUNTIF($C150:$C$272,$C150))</f>
        <v/>
      </c>
    </row>
    <row r="151" spans="1:26" x14ac:dyDescent="0.45">
      <c r="A151" s="32" t="str">
        <f t="shared" ref="A151:A214" si="24">IF($E151="","",ROW()-22)</f>
        <v/>
      </c>
      <c r="B151" s="33"/>
      <c r="C151" s="34"/>
      <c r="D151" s="35"/>
      <c r="E151" s="35"/>
      <c r="F151" s="36" t="str">
        <f t="shared" ref="F151:F214" si="25">IF(OR($D151="",$E151=""),"",$E151-$D151)</f>
        <v/>
      </c>
      <c r="G151" s="37" t="str">
        <f t="shared" ref="G151:G214" ca="1" si="26">IF(OR($F151="",ROW()-22&lt;2),"",$F151-AVERAGE(OFFSET($F$23,MAX(0,ROW()-22-11),0,MIN(ROW()-22-1,10),1)))</f>
        <v/>
      </c>
      <c r="H151" s="37" t="str">
        <f t="shared" ref="H151:H214" ca="1" si="27">IF(OR($F151="",ROW()-22&lt;10),"",AVERAGE(OFFSET($F$23,MAX(0,ROW()-22-10),0,MIN(ROW()-22,10),1)))</f>
        <v/>
      </c>
      <c r="I151" s="32" t="str">
        <f t="shared" ref="I151:I214" si="28">IF($A151="","",IF(AND(ROW()-22&gt;$S$11-10,ROW()-22&lt;=$S$11),"Last 10",IF(AND(ROW()-22&gt;$S$11-20,ROW()-22&lt;=$S$11-10),"The 10 to beat","")))</f>
        <v/>
      </c>
      <c r="S151" t="str">
        <f>IF($C151="","",IF(COUNTIF($C$23:$C151,$C151)=1,COUNTIF($C$23:$C$272,$C151)-ROW()/100000,""))</f>
        <v/>
      </c>
      <c r="W151" s="38" t="e">
        <f t="shared" ref="W151:W214" si="29">IF($F151="",NA(),$F151)</f>
        <v>#N/A</v>
      </c>
      <c r="X151" s="38" t="e">
        <f t="shared" ref="X151:X214" ca="1" si="30">IF($H151="",NA(),$H151)</f>
        <v>#N/A</v>
      </c>
      <c r="Y151" s="38">
        <f t="shared" ref="Y151:Y214" si="31">ROW()-22</f>
        <v>129</v>
      </c>
      <c r="Z151" s="38" t="str">
        <f>IF($C151="","",COUNTIF($C151:$C$272,$C151))</f>
        <v/>
      </c>
    </row>
    <row r="152" spans="1:26" x14ac:dyDescent="0.45">
      <c r="A152" s="40" t="str">
        <f t="shared" si="24"/>
        <v/>
      </c>
      <c r="B152" s="41"/>
      <c r="C152" s="42"/>
      <c r="D152" s="43"/>
      <c r="E152" s="43"/>
      <c r="F152" s="44" t="str">
        <f t="shared" si="25"/>
        <v/>
      </c>
      <c r="G152" s="45" t="str">
        <f t="shared" ca="1" si="26"/>
        <v/>
      </c>
      <c r="H152" s="45" t="str">
        <f t="shared" ca="1" si="27"/>
        <v/>
      </c>
      <c r="I152" s="40" t="str">
        <f t="shared" si="28"/>
        <v/>
      </c>
      <c r="S152" t="str">
        <f>IF($C152="","",IF(COUNTIF($C$23:$C152,$C152)=1,COUNTIF($C$23:$C$272,$C152)-ROW()/100000,""))</f>
        <v/>
      </c>
      <c r="W152" s="38" t="e">
        <f t="shared" si="29"/>
        <v>#N/A</v>
      </c>
      <c r="X152" s="38" t="e">
        <f t="shared" ca="1" si="30"/>
        <v>#N/A</v>
      </c>
      <c r="Y152" s="38">
        <f t="shared" si="31"/>
        <v>130</v>
      </c>
      <c r="Z152" s="38" t="str">
        <f>IF($C152="","",COUNTIF($C152:$C$272,$C152))</f>
        <v/>
      </c>
    </row>
    <row r="153" spans="1:26" x14ac:dyDescent="0.45">
      <c r="A153" s="32" t="str">
        <f t="shared" si="24"/>
        <v/>
      </c>
      <c r="B153" s="33"/>
      <c r="C153" s="34"/>
      <c r="D153" s="35"/>
      <c r="E153" s="35"/>
      <c r="F153" s="36" t="str">
        <f t="shared" si="25"/>
        <v/>
      </c>
      <c r="G153" s="37" t="str">
        <f t="shared" ca="1" si="26"/>
        <v/>
      </c>
      <c r="H153" s="37" t="str">
        <f t="shared" ca="1" si="27"/>
        <v/>
      </c>
      <c r="I153" s="32" t="str">
        <f t="shared" si="28"/>
        <v/>
      </c>
      <c r="S153" t="str">
        <f>IF($C153="","",IF(COUNTIF($C$23:$C153,$C153)=1,COUNTIF($C$23:$C$272,$C153)-ROW()/100000,""))</f>
        <v/>
      </c>
      <c r="W153" s="38" t="e">
        <f t="shared" si="29"/>
        <v>#N/A</v>
      </c>
      <c r="X153" s="38" t="e">
        <f t="shared" ca="1" si="30"/>
        <v>#N/A</v>
      </c>
      <c r="Y153" s="38">
        <f t="shared" si="31"/>
        <v>131</v>
      </c>
      <c r="Z153" s="38" t="str">
        <f>IF($C153="","",COUNTIF($C153:$C$272,$C153))</f>
        <v/>
      </c>
    </row>
    <row r="154" spans="1:26" x14ac:dyDescent="0.45">
      <c r="A154" s="40" t="str">
        <f t="shared" si="24"/>
        <v/>
      </c>
      <c r="B154" s="41"/>
      <c r="C154" s="42"/>
      <c r="D154" s="43"/>
      <c r="E154" s="43"/>
      <c r="F154" s="44" t="str">
        <f t="shared" si="25"/>
        <v/>
      </c>
      <c r="G154" s="45" t="str">
        <f t="shared" ca="1" si="26"/>
        <v/>
      </c>
      <c r="H154" s="45" t="str">
        <f t="shared" ca="1" si="27"/>
        <v/>
      </c>
      <c r="I154" s="40" t="str">
        <f t="shared" si="28"/>
        <v/>
      </c>
      <c r="S154" t="str">
        <f>IF($C154="","",IF(COUNTIF($C$23:$C154,$C154)=1,COUNTIF($C$23:$C$272,$C154)-ROW()/100000,""))</f>
        <v/>
      </c>
      <c r="W154" s="38" t="e">
        <f t="shared" si="29"/>
        <v>#N/A</v>
      </c>
      <c r="X154" s="38" t="e">
        <f t="shared" ca="1" si="30"/>
        <v>#N/A</v>
      </c>
      <c r="Y154" s="38">
        <f t="shared" si="31"/>
        <v>132</v>
      </c>
      <c r="Z154" s="38" t="str">
        <f>IF($C154="","",COUNTIF($C154:$C$272,$C154))</f>
        <v/>
      </c>
    </row>
    <row r="155" spans="1:26" x14ac:dyDescent="0.45">
      <c r="A155" s="32" t="str">
        <f t="shared" si="24"/>
        <v/>
      </c>
      <c r="B155" s="33"/>
      <c r="C155" s="34"/>
      <c r="D155" s="35"/>
      <c r="E155" s="35"/>
      <c r="F155" s="36" t="str">
        <f t="shared" si="25"/>
        <v/>
      </c>
      <c r="G155" s="37" t="str">
        <f t="shared" ca="1" si="26"/>
        <v/>
      </c>
      <c r="H155" s="37" t="str">
        <f t="shared" ca="1" si="27"/>
        <v/>
      </c>
      <c r="I155" s="32" t="str">
        <f t="shared" si="28"/>
        <v/>
      </c>
      <c r="S155" t="str">
        <f>IF($C155="","",IF(COUNTIF($C$23:$C155,$C155)=1,COUNTIF($C$23:$C$272,$C155)-ROW()/100000,""))</f>
        <v/>
      </c>
      <c r="W155" s="38" t="e">
        <f t="shared" si="29"/>
        <v>#N/A</v>
      </c>
      <c r="X155" s="38" t="e">
        <f t="shared" ca="1" si="30"/>
        <v>#N/A</v>
      </c>
      <c r="Y155" s="38">
        <f t="shared" si="31"/>
        <v>133</v>
      </c>
      <c r="Z155" s="38" t="str">
        <f>IF($C155="","",COUNTIF($C155:$C$272,$C155))</f>
        <v/>
      </c>
    </row>
    <row r="156" spans="1:26" x14ac:dyDescent="0.45">
      <c r="A156" s="40" t="str">
        <f t="shared" si="24"/>
        <v/>
      </c>
      <c r="B156" s="41"/>
      <c r="C156" s="42"/>
      <c r="D156" s="43"/>
      <c r="E156" s="43"/>
      <c r="F156" s="44" t="str">
        <f t="shared" si="25"/>
        <v/>
      </c>
      <c r="G156" s="45" t="str">
        <f t="shared" ca="1" si="26"/>
        <v/>
      </c>
      <c r="H156" s="45" t="str">
        <f t="shared" ca="1" si="27"/>
        <v/>
      </c>
      <c r="I156" s="40" t="str">
        <f t="shared" si="28"/>
        <v/>
      </c>
      <c r="S156" t="str">
        <f>IF($C156="","",IF(COUNTIF($C$23:$C156,$C156)=1,COUNTIF($C$23:$C$272,$C156)-ROW()/100000,""))</f>
        <v/>
      </c>
      <c r="W156" s="38" t="e">
        <f t="shared" si="29"/>
        <v>#N/A</v>
      </c>
      <c r="X156" s="38" t="e">
        <f t="shared" ca="1" si="30"/>
        <v>#N/A</v>
      </c>
      <c r="Y156" s="38">
        <f t="shared" si="31"/>
        <v>134</v>
      </c>
      <c r="Z156" s="38" t="str">
        <f>IF($C156="","",COUNTIF($C156:$C$272,$C156))</f>
        <v/>
      </c>
    </row>
    <row r="157" spans="1:26" x14ac:dyDescent="0.45">
      <c r="A157" s="32" t="str">
        <f t="shared" si="24"/>
        <v/>
      </c>
      <c r="B157" s="33"/>
      <c r="C157" s="34"/>
      <c r="D157" s="35"/>
      <c r="E157" s="35"/>
      <c r="F157" s="36" t="str">
        <f t="shared" si="25"/>
        <v/>
      </c>
      <c r="G157" s="37" t="str">
        <f t="shared" ca="1" si="26"/>
        <v/>
      </c>
      <c r="H157" s="37" t="str">
        <f t="shared" ca="1" si="27"/>
        <v/>
      </c>
      <c r="I157" s="32" t="str">
        <f t="shared" si="28"/>
        <v/>
      </c>
      <c r="S157" t="str">
        <f>IF($C157="","",IF(COUNTIF($C$23:$C157,$C157)=1,COUNTIF($C$23:$C$272,$C157)-ROW()/100000,""))</f>
        <v/>
      </c>
      <c r="W157" s="38" t="e">
        <f t="shared" si="29"/>
        <v>#N/A</v>
      </c>
      <c r="X157" s="38" t="e">
        <f t="shared" ca="1" si="30"/>
        <v>#N/A</v>
      </c>
      <c r="Y157" s="38">
        <f t="shared" si="31"/>
        <v>135</v>
      </c>
      <c r="Z157" s="38" t="str">
        <f>IF($C157="","",COUNTIF($C157:$C$272,$C157))</f>
        <v/>
      </c>
    </row>
    <row r="158" spans="1:26" x14ac:dyDescent="0.45">
      <c r="A158" s="40" t="str">
        <f t="shared" si="24"/>
        <v/>
      </c>
      <c r="B158" s="41"/>
      <c r="C158" s="42"/>
      <c r="D158" s="43"/>
      <c r="E158" s="43"/>
      <c r="F158" s="44" t="str">
        <f t="shared" si="25"/>
        <v/>
      </c>
      <c r="G158" s="45" t="str">
        <f t="shared" ca="1" si="26"/>
        <v/>
      </c>
      <c r="H158" s="45" t="str">
        <f t="shared" ca="1" si="27"/>
        <v/>
      </c>
      <c r="I158" s="40" t="str">
        <f t="shared" si="28"/>
        <v/>
      </c>
      <c r="S158" t="str">
        <f>IF($C158="","",IF(COUNTIF($C$23:$C158,$C158)=1,COUNTIF($C$23:$C$272,$C158)-ROW()/100000,""))</f>
        <v/>
      </c>
      <c r="W158" s="38" t="e">
        <f t="shared" si="29"/>
        <v>#N/A</v>
      </c>
      <c r="X158" s="38" t="e">
        <f t="shared" ca="1" si="30"/>
        <v>#N/A</v>
      </c>
      <c r="Y158" s="38">
        <f t="shared" si="31"/>
        <v>136</v>
      </c>
      <c r="Z158" s="38" t="str">
        <f>IF($C158="","",COUNTIF($C158:$C$272,$C158))</f>
        <v/>
      </c>
    </row>
    <row r="159" spans="1:26" x14ac:dyDescent="0.45">
      <c r="A159" s="32" t="str">
        <f t="shared" si="24"/>
        <v/>
      </c>
      <c r="B159" s="33"/>
      <c r="C159" s="34"/>
      <c r="D159" s="35"/>
      <c r="E159" s="35"/>
      <c r="F159" s="36" t="str">
        <f t="shared" si="25"/>
        <v/>
      </c>
      <c r="G159" s="37" t="str">
        <f t="shared" ca="1" si="26"/>
        <v/>
      </c>
      <c r="H159" s="37" t="str">
        <f t="shared" ca="1" si="27"/>
        <v/>
      </c>
      <c r="I159" s="32" t="str">
        <f t="shared" si="28"/>
        <v/>
      </c>
      <c r="S159" t="str">
        <f>IF($C159="","",IF(COUNTIF($C$23:$C159,$C159)=1,COUNTIF($C$23:$C$272,$C159)-ROW()/100000,""))</f>
        <v/>
      </c>
      <c r="W159" s="38" t="e">
        <f t="shared" si="29"/>
        <v>#N/A</v>
      </c>
      <c r="X159" s="38" t="e">
        <f t="shared" ca="1" si="30"/>
        <v>#N/A</v>
      </c>
      <c r="Y159" s="38">
        <f t="shared" si="31"/>
        <v>137</v>
      </c>
      <c r="Z159" s="38" t="str">
        <f>IF($C159="","",COUNTIF($C159:$C$272,$C159))</f>
        <v/>
      </c>
    </row>
    <row r="160" spans="1:26" x14ac:dyDescent="0.45">
      <c r="A160" s="40" t="str">
        <f t="shared" si="24"/>
        <v/>
      </c>
      <c r="B160" s="41"/>
      <c r="C160" s="42"/>
      <c r="D160" s="43"/>
      <c r="E160" s="43"/>
      <c r="F160" s="44" t="str">
        <f t="shared" si="25"/>
        <v/>
      </c>
      <c r="G160" s="45" t="str">
        <f t="shared" ca="1" si="26"/>
        <v/>
      </c>
      <c r="H160" s="45" t="str">
        <f t="shared" ca="1" si="27"/>
        <v/>
      </c>
      <c r="I160" s="40" t="str">
        <f t="shared" si="28"/>
        <v/>
      </c>
      <c r="S160" t="str">
        <f>IF($C160="","",IF(COUNTIF($C$23:$C160,$C160)=1,COUNTIF($C$23:$C$272,$C160)-ROW()/100000,""))</f>
        <v/>
      </c>
      <c r="W160" s="38" t="e">
        <f t="shared" si="29"/>
        <v>#N/A</v>
      </c>
      <c r="X160" s="38" t="e">
        <f t="shared" ca="1" si="30"/>
        <v>#N/A</v>
      </c>
      <c r="Y160" s="38">
        <f t="shared" si="31"/>
        <v>138</v>
      </c>
      <c r="Z160" s="38" t="str">
        <f>IF($C160="","",COUNTIF($C160:$C$272,$C160))</f>
        <v/>
      </c>
    </row>
    <row r="161" spans="1:26" x14ac:dyDescent="0.45">
      <c r="A161" s="32" t="str">
        <f t="shared" si="24"/>
        <v/>
      </c>
      <c r="B161" s="33"/>
      <c r="C161" s="34"/>
      <c r="D161" s="35"/>
      <c r="E161" s="35"/>
      <c r="F161" s="36" t="str">
        <f t="shared" si="25"/>
        <v/>
      </c>
      <c r="G161" s="37" t="str">
        <f t="shared" ca="1" si="26"/>
        <v/>
      </c>
      <c r="H161" s="37" t="str">
        <f t="shared" ca="1" si="27"/>
        <v/>
      </c>
      <c r="I161" s="32" t="str">
        <f t="shared" si="28"/>
        <v/>
      </c>
      <c r="S161" t="str">
        <f>IF($C161="","",IF(COUNTIF($C$23:$C161,$C161)=1,COUNTIF($C$23:$C$272,$C161)-ROW()/100000,""))</f>
        <v/>
      </c>
      <c r="W161" s="38" t="e">
        <f t="shared" si="29"/>
        <v>#N/A</v>
      </c>
      <c r="X161" s="38" t="e">
        <f t="shared" ca="1" si="30"/>
        <v>#N/A</v>
      </c>
      <c r="Y161" s="38">
        <f t="shared" si="31"/>
        <v>139</v>
      </c>
      <c r="Z161" s="38" t="str">
        <f>IF($C161="","",COUNTIF($C161:$C$272,$C161))</f>
        <v/>
      </c>
    </row>
    <row r="162" spans="1:26" x14ac:dyDescent="0.45">
      <c r="A162" s="40" t="str">
        <f t="shared" si="24"/>
        <v/>
      </c>
      <c r="B162" s="41"/>
      <c r="C162" s="42"/>
      <c r="D162" s="43"/>
      <c r="E162" s="43"/>
      <c r="F162" s="44" t="str">
        <f t="shared" si="25"/>
        <v/>
      </c>
      <c r="G162" s="45" t="str">
        <f t="shared" ca="1" si="26"/>
        <v/>
      </c>
      <c r="H162" s="45" t="str">
        <f t="shared" ca="1" si="27"/>
        <v/>
      </c>
      <c r="I162" s="40" t="str">
        <f t="shared" si="28"/>
        <v/>
      </c>
      <c r="S162" t="str">
        <f>IF($C162="","",IF(COUNTIF($C$23:$C162,$C162)=1,COUNTIF($C$23:$C$272,$C162)-ROW()/100000,""))</f>
        <v/>
      </c>
      <c r="W162" s="38" t="e">
        <f t="shared" si="29"/>
        <v>#N/A</v>
      </c>
      <c r="X162" s="38" t="e">
        <f t="shared" ca="1" si="30"/>
        <v>#N/A</v>
      </c>
      <c r="Y162" s="38">
        <f t="shared" si="31"/>
        <v>140</v>
      </c>
      <c r="Z162" s="38" t="str">
        <f>IF($C162="","",COUNTIF($C162:$C$272,$C162))</f>
        <v/>
      </c>
    </row>
    <row r="163" spans="1:26" x14ac:dyDescent="0.45">
      <c r="A163" s="32" t="str">
        <f t="shared" si="24"/>
        <v/>
      </c>
      <c r="B163" s="33"/>
      <c r="C163" s="34"/>
      <c r="D163" s="35"/>
      <c r="E163" s="35"/>
      <c r="F163" s="36" t="str">
        <f t="shared" si="25"/>
        <v/>
      </c>
      <c r="G163" s="37" t="str">
        <f t="shared" ca="1" si="26"/>
        <v/>
      </c>
      <c r="H163" s="37" t="str">
        <f t="shared" ca="1" si="27"/>
        <v/>
      </c>
      <c r="I163" s="32" t="str">
        <f t="shared" si="28"/>
        <v/>
      </c>
      <c r="S163" t="str">
        <f>IF($C163="","",IF(COUNTIF($C$23:$C163,$C163)=1,COUNTIF($C$23:$C$272,$C163)-ROW()/100000,""))</f>
        <v/>
      </c>
      <c r="W163" s="38" t="e">
        <f t="shared" si="29"/>
        <v>#N/A</v>
      </c>
      <c r="X163" s="38" t="e">
        <f t="shared" ca="1" si="30"/>
        <v>#N/A</v>
      </c>
      <c r="Y163" s="38">
        <f t="shared" si="31"/>
        <v>141</v>
      </c>
      <c r="Z163" s="38" t="str">
        <f>IF($C163="","",COUNTIF($C163:$C$272,$C163))</f>
        <v/>
      </c>
    </row>
    <row r="164" spans="1:26" x14ac:dyDescent="0.45">
      <c r="A164" s="40" t="str">
        <f t="shared" si="24"/>
        <v/>
      </c>
      <c r="B164" s="41"/>
      <c r="C164" s="42"/>
      <c r="D164" s="43"/>
      <c r="E164" s="43"/>
      <c r="F164" s="44" t="str">
        <f t="shared" si="25"/>
        <v/>
      </c>
      <c r="G164" s="45" t="str">
        <f t="shared" ca="1" si="26"/>
        <v/>
      </c>
      <c r="H164" s="45" t="str">
        <f t="shared" ca="1" si="27"/>
        <v/>
      </c>
      <c r="I164" s="40" t="str">
        <f t="shared" si="28"/>
        <v/>
      </c>
      <c r="S164" t="str">
        <f>IF($C164="","",IF(COUNTIF($C$23:$C164,$C164)=1,COUNTIF($C$23:$C$272,$C164)-ROW()/100000,""))</f>
        <v/>
      </c>
      <c r="W164" s="38" t="e">
        <f t="shared" si="29"/>
        <v>#N/A</v>
      </c>
      <c r="X164" s="38" t="e">
        <f t="shared" ca="1" si="30"/>
        <v>#N/A</v>
      </c>
      <c r="Y164" s="38">
        <f t="shared" si="31"/>
        <v>142</v>
      </c>
      <c r="Z164" s="38" t="str">
        <f>IF($C164="","",COUNTIF($C164:$C$272,$C164))</f>
        <v/>
      </c>
    </row>
    <row r="165" spans="1:26" x14ac:dyDescent="0.45">
      <c r="A165" s="32" t="str">
        <f t="shared" si="24"/>
        <v/>
      </c>
      <c r="B165" s="33"/>
      <c r="C165" s="34"/>
      <c r="D165" s="35"/>
      <c r="E165" s="35"/>
      <c r="F165" s="36" t="str">
        <f t="shared" si="25"/>
        <v/>
      </c>
      <c r="G165" s="37" t="str">
        <f t="shared" ca="1" si="26"/>
        <v/>
      </c>
      <c r="H165" s="37" t="str">
        <f t="shared" ca="1" si="27"/>
        <v/>
      </c>
      <c r="I165" s="32" t="str">
        <f t="shared" si="28"/>
        <v/>
      </c>
      <c r="S165" t="str">
        <f>IF($C165="","",IF(COUNTIF($C$23:$C165,$C165)=1,COUNTIF($C$23:$C$272,$C165)-ROW()/100000,""))</f>
        <v/>
      </c>
      <c r="W165" s="38" t="e">
        <f t="shared" si="29"/>
        <v>#N/A</v>
      </c>
      <c r="X165" s="38" t="e">
        <f t="shared" ca="1" si="30"/>
        <v>#N/A</v>
      </c>
      <c r="Y165" s="38">
        <f t="shared" si="31"/>
        <v>143</v>
      </c>
      <c r="Z165" s="38" t="str">
        <f>IF($C165="","",COUNTIF($C165:$C$272,$C165))</f>
        <v/>
      </c>
    </row>
    <row r="166" spans="1:26" x14ac:dyDescent="0.45">
      <c r="A166" s="40" t="str">
        <f t="shared" si="24"/>
        <v/>
      </c>
      <c r="B166" s="41"/>
      <c r="C166" s="42"/>
      <c r="D166" s="43"/>
      <c r="E166" s="43"/>
      <c r="F166" s="44" t="str">
        <f t="shared" si="25"/>
        <v/>
      </c>
      <c r="G166" s="45" t="str">
        <f t="shared" ca="1" si="26"/>
        <v/>
      </c>
      <c r="H166" s="45" t="str">
        <f t="shared" ca="1" si="27"/>
        <v/>
      </c>
      <c r="I166" s="40" t="str">
        <f t="shared" si="28"/>
        <v/>
      </c>
      <c r="S166" t="str">
        <f>IF($C166="","",IF(COUNTIF($C$23:$C166,$C166)=1,COUNTIF($C$23:$C$272,$C166)-ROW()/100000,""))</f>
        <v/>
      </c>
      <c r="W166" s="38" t="e">
        <f t="shared" si="29"/>
        <v>#N/A</v>
      </c>
      <c r="X166" s="38" t="e">
        <f t="shared" ca="1" si="30"/>
        <v>#N/A</v>
      </c>
      <c r="Y166" s="38">
        <f t="shared" si="31"/>
        <v>144</v>
      </c>
      <c r="Z166" s="38" t="str">
        <f>IF($C166="","",COUNTIF($C166:$C$272,$C166))</f>
        <v/>
      </c>
    </row>
    <row r="167" spans="1:26" x14ac:dyDescent="0.45">
      <c r="A167" s="32" t="str">
        <f t="shared" si="24"/>
        <v/>
      </c>
      <c r="B167" s="33"/>
      <c r="C167" s="34"/>
      <c r="D167" s="35"/>
      <c r="E167" s="35"/>
      <c r="F167" s="36" t="str">
        <f t="shared" si="25"/>
        <v/>
      </c>
      <c r="G167" s="37" t="str">
        <f t="shared" ca="1" si="26"/>
        <v/>
      </c>
      <c r="H167" s="37" t="str">
        <f t="shared" ca="1" si="27"/>
        <v/>
      </c>
      <c r="I167" s="32" t="str">
        <f t="shared" si="28"/>
        <v/>
      </c>
      <c r="S167" t="str">
        <f>IF($C167="","",IF(COUNTIF($C$23:$C167,$C167)=1,COUNTIF($C$23:$C$272,$C167)-ROW()/100000,""))</f>
        <v/>
      </c>
      <c r="W167" s="38" t="e">
        <f t="shared" si="29"/>
        <v>#N/A</v>
      </c>
      <c r="X167" s="38" t="e">
        <f t="shared" ca="1" si="30"/>
        <v>#N/A</v>
      </c>
      <c r="Y167" s="38">
        <f t="shared" si="31"/>
        <v>145</v>
      </c>
      <c r="Z167" s="38" t="str">
        <f>IF($C167="","",COUNTIF($C167:$C$272,$C167))</f>
        <v/>
      </c>
    </row>
    <row r="168" spans="1:26" x14ac:dyDescent="0.45">
      <c r="A168" s="40" t="str">
        <f t="shared" si="24"/>
        <v/>
      </c>
      <c r="B168" s="41"/>
      <c r="C168" s="42"/>
      <c r="D168" s="43"/>
      <c r="E168" s="43"/>
      <c r="F168" s="44" t="str">
        <f t="shared" si="25"/>
        <v/>
      </c>
      <c r="G168" s="45" t="str">
        <f t="shared" ca="1" si="26"/>
        <v/>
      </c>
      <c r="H168" s="45" t="str">
        <f t="shared" ca="1" si="27"/>
        <v/>
      </c>
      <c r="I168" s="40" t="str">
        <f t="shared" si="28"/>
        <v/>
      </c>
      <c r="S168" t="str">
        <f>IF($C168="","",IF(COUNTIF($C$23:$C168,$C168)=1,COUNTIF($C$23:$C$272,$C168)-ROW()/100000,""))</f>
        <v/>
      </c>
      <c r="W168" s="38" t="e">
        <f t="shared" si="29"/>
        <v>#N/A</v>
      </c>
      <c r="X168" s="38" t="e">
        <f t="shared" ca="1" si="30"/>
        <v>#N/A</v>
      </c>
      <c r="Y168" s="38">
        <f t="shared" si="31"/>
        <v>146</v>
      </c>
      <c r="Z168" s="38" t="str">
        <f>IF($C168="","",COUNTIF($C168:$C$272,$C168))</f>
        <v/>
      </c>
    </row>
    <row r="169" spans="1:26" x14ac:dyDescent="0.45">
      <c r="A169" s="32" t="str">
        <f t="shared" si="24"/>
        <v/>
      </c>
      <c r="B169" s="33"/>
      <c r="C169" s="34"/>
      <c r="D169" s="35"/>
      <c r="E169" s="35"/>
      <c r="F169" s="36" t="str">
        <f t="shared" si="25"/>
        <v/>
      </c>
      <c r="G169" s="37" t="str">
        <f t="shared" ca="1" si="26"/>
        <v/>
      </c>
      <c r="H169" s="37" t="str">
        <f t="shared" ca="1" si="27"/>
        <v/>
      </c>
      <c r="I169" s="32" t="str">
        <f t="shared" si="28"/>
        <v/>
      </c>
      <c r="S169" t="str">
        <f>IF($C169="","",IF(COUNTIF($C$23:$C169,$C169)=1,COUNTIF($C$23:$C$272,$C169)-ROW()/100000,""))</f>
        <v/>
      </c>
      <c r="W169" s="38" t="e">
        <f t="shared" si="29"/>
        <v>#N/A</v>
      </c>
      <c r="X169" s="38" t="e">
        <f t="shared" ca="1" si="30"/>
        <v>#N/A</v>
      </c>
      <c r="Y169" s="38">
        <f t="shared" si="31"/>
        <v>147</v>
      </c>
      <c r="Z169" s="38" t="str">
        <f>IF($C169="","",COUNTIF($C169:$C$272,$C169))</f>
        <v/>
      </c>
    </row>
    <row r="170" spans="1:26" x14ac:dyDescent="0.45">
      <c r="A170" s="40" t="str">
        <f t="shared" si="24"/>
        <v/>
      </c>
      <c r="B170" s="41"/>
      <c r="C170" s="42"/>
      <c r="D170" s="43"/>
      <c r="E170" s="43"/>
      <c r="F170" s="44" t="str">
        <f t="shared" si="25"/>
        <v/>
      </c>
      <c r="G170" s="45" t="str">
        <f t="shared" ca="1" si="26"/>
        <v/>
      </c>
      <c r="H170" s="45" t="str">
        <f t="shared" ca="1" si="27"/>
        <v/>
      </c>
      <c r="I170" s="40" t="str">
        <f t="shared" si="28"/>
        <v/>
      </c>
      <c r="S170" t="str">
        <f>IF($C170="","",IF(COUNTIF($C$23:$C170,$C170)=1,COUNTIF($C$23:$C$272,$C170)-ROW()/100000,""))</f>
        <v/>
      </c>
      <c r="W170" s="38" t="e">
        <f t="shared" si="29"/>
        <v>#N/A</v>
      </c>
      <c r="X170" s="38" t="e">
        <f t="shared" ca="1" si="30"/>
        <v>#N/A</v>
      </c>
      <c r="Y170" s="38">
        <f t="shared" si="31"/>
        <v>148</v>
      </c>
      <c r="Z170" s="38" t="str">
        <f>IF($C170="","",COUNTIF($C170:$C$272,$C170))</f>
        <v/>
      </c>
    </row>
    <row r="171" spans="1:26" x14ac:dyDescent="0.45">
      <c r="A171" s="32" t="str">
        <f t="shared" si="24"/>
        <v/>
      </c>
      <c r="B171" s="33"/>
      <c r="C171" s="34"/>
      <c r="D171" s="35"/>
      <c r="E171" s="35"/>
      <c r="F171" s="36" t="str">
        <f t="shared" si="25"/>
        <v/>
      </c>
      <c r="G171" s="37" t="str">
        <f t="shared" ca="1" si="26"/>
        <v/>
      </c>
      <c r="H171" s="37" t="str">
        <f t="shared" ca="1" si="27"/>
        <v/>
      </c>
      <c r="I171" s="32" t="str">
        <f t="shared" si="28"/>
        <v/>
      </c>
      <c r="S171" t="str">
        <f>IF($C171="","",IF(COUNTIF($C$23:$C171,$C171)=1,COUNTIF($C$23:$C$272,$C171)-ROW()/100000,""))</f>
        <v/>
      </c>
      <c r="W171" s="38" t="e">
        <f t="shared" si="29"/>
        <v>#N/A</v>
      </c>
      <c r="X171" s="38" t="e">
        <f t="shared" ca="1" si="30"/>
        <v>#N/A</v>
      </c>
      <c r="Y171" s="38">
        <f t="shared" si="31"/>
        <v>149</v>
      </c>
      <c r="Z171" s="38" t="str">
        <f>IF($C171="","",COUNTIF($C171:$C$272,$C171))</f>
        <v/>
      </c>
    </row>
    <row r="172" spans="1:26" x14ac:dyDescent="0.45">
      <c r="A172" s="40" t="str">
        <f t="shared" si="24"/>
        <v/>
      </c>
      <c r="B172" s="41"/>
      <c r="C172" s="42"/>
      <c r="D172" s="43"/>
      <c r="E172" s="43"/>
      <c r="F172" s="44" t="str">
        <f t="shared" si="25"/>
        <v/>
      </c>
      <c r="G172" s="45" t="str">
        <f t="shared" ca="1" si="26"/>
        <v/>
      </c>
      <c r="H172" s="45" t="str">
        <f t="shared" ca="1" si="27"/>
        <v/>
      </c>
      <c r="I172" s="40" t="str">
        <f t="shared" si="28"/>
        <v/>
      </c>
      <c r="S172" t="str">
        <f>IF($C172="","",IF(COUNTIF($C$23:$C172,$C172)=1,COUNTIF($C$23:$C$272,$C172)-ROW()/100000,""))</f>
        <v/>
      </c>
      <c r="W172" s="38" t="e">
        <f t="shared" si="29"/>
        <v>#N/A</v>
      </c>
      <c r="X172" s="38" t="e">
        <f t="shared" ca="1" si="30"/>
        <v>#N/A</v>
      </c>
      <c r="Y172" s="38">
        <f t="shared" si="31"/>
        <v>150</v>
      </c>
      <c r="Z172" s="38" t="str">
        <f>IF($C172="","",COUNTIF($C172:$C$272,$C172))</f>
        <v/>
      </c>
    </row>
    <row r="173" spans="1:26" x14ac:dyDescent="0.45">
      <c r="A173" s="32" t="str">
        <f t="shared" si="24"/>
        <v/>
      </c>
      <c r="B173" s="33"/>
      <c r="C173" s="34"/>
      <c r="D173" s="35"/>
      <c r="E173" s="35"/>
      <c r="F173" s="36" t="str">
        <f t="shared" si="25"/>
        <v/>
      </c>
      <c r="G173" s="37" t="str">
        <f t="shared" ca="1" si="26"/>
        <v/>
      </c>
      <c r="H173" s="37" t="str">
        <f t="shared" ca="1" si="27"/>
        <v/>
      </c>
      <c r="I173" s="32" t="str">
        <f t="shared" si="28"/>
        <v/>
      </c>
      <c r="S173" t="str">
        <f>IF($C173="","",IF(COUNTIF($C$23:$C173,$C173)=1,COUNTIF($C$23:$C$272,$C173)-ROW()/100000,""))</f>
        <v/>
      </c>
      <c r="W173" s="38" t="e">
        <f t="shared" si="29"/>
        <v>#N/A</v>
      </c>
      <c r="X173" s="38" t="e">
        <f t="shared" ca="1" si="30"/>
        <v>#N/A</v>
      </c>
      <c r="Y173" s="38">
        <f t="shared" si="31"/>
        <v>151</v>
      </c>
      <c r="Z173" s="38" t="str">
        <f>IF($C173="","",COUNTIF($C173:$C$272,$C173))</f>
        <v/>
      </c>
    </row>
    <row r="174" spans="1:26" x14ac:dyDescent="0.45">
      <c r="A174" s="40" t="str">
        <f t="shared" si="24"/>
        <v/>
      </c>
      <c r="B174" s="41"/>
      <c r="C174" s="42"/>
      <c r="D174" s="43"/>
      <c r="E174" s="43"/>
      <c r="F174" s="44" t="str">
        <f t="shared" si="25"/>
        <v/>
      </c>
      <c r="G174" s="45" t="str">
        <f t="shared" ca="1" si="26"/>
        <v/>
      </c>
      <c r="H174" s="45" t="str">
        <f t="shared" ca="1" si="27"/>
        <v/>
      </c>
      <c r="I174" s="40" t="str">
        <f t="shared" si="28"/>
        <v/>
      </c>
      <c r="S174" t="str">
        <f>IF($C174="","",IF(COUNTIF($C$23:$C174,$C174)=1,COUNTIF($C$23:$C$272,$C174)-ROW()/100000,""))</f>
        <v/>
      </c>
      <c r="W174" s="38" t="e">
        <f t="shared" si="29"/>
        <v>#N/A</v>
      </c>
      <c r="X174" s="38" t="e">
        <f t="shared" ca="1" si="30"/>
        <v>#N/A</v>
      </c>
      <c r="Y174" s="38">
        <f t="shared" si="31"/>
        <v>152</v>
      </c>
      <c r="Z174" s="38" t="str">
        <f>IF($C174="","",COUNTIF($C174:$C$272,$C174))</f>
        <v/>
      </c>
    </row>
    <row r="175" spans="1:26" x14ac:dyDescent="0.45">
      <c r="A175" s="32" t="str">
        <f t="shared" si="24"/>
        <v/>
      </c>
      <c r="B175" s="33"/>
      <c r="C175" s="34"/>
      <c r="D175" s="35"/>
      <c r="E175" s="35"/>
      <c r="F175" s="36" t="str">
        <f t="shared" si="25"/>
        <v/>
      </c>
      <c r="G175" s="37" t="str">
        <f t="shared" ca="1" si="26"/>
        <v/>
      </c>
      <c r="H175" s="37" t="str">
        <f t="shared" ca="1" si="27"/>
        <v/>
      </c>
      <c r="I175" s="32" t="str">
        <f t="shared" si="28"/>
        <v/>
      </c>
      <c r="S175" t="str">
        <f>IF($C175="","",IF(COUNTIF($C$23:$C175,$C175)=1,COUNTIF($C$23:$C$272,$C175)-ROW()/100000,""))</f>
        <v/>
      </c>
      <c r="W175" s="38" t="e">
        <f t="shared" si="29"/>
        <v>#N/A</v>
      </c>
      <c r="X175" s="38" t="e">
        <f t="shared" ca="1" si="30"/>
        <v>#N/A</v>
      </c>
      <c r="Y175" s="38">
        <f t="shared" si="31"/>
        <v>153</v>
      </c>
      <c r="Z175" s="38" t="str">
        <f>IF($C175="","",COUNTIF($C175:$C$272,$C175))</f>
        <v/>
      </c>
    </row>
    <row r="176" spans="1:26" x14ac:dyDescent="0.45">
      <c r="A176" s="40" t="str">
        <f t="shared" si="24"/>
        <v/>
      </c>
      <c r="B176" s="41"/>
      <c r="C176" s="42"/>
      <c r="D176" s="43"/>
      <c r="E176" s="43"/>
      <c r="F176" s="44" t="str">
        <f t="shared" si="25"/>
        <v/>
      </c>
      <c r="G176" s="45" t="str">
        <f t="shared" ca="1" si="26"/>
        <v/>
      </c>
      <c r="H176" s="45" t="str">
        <f t="shared" ca="1" si="27"/>
        <v/>
      </c>
      <c r="I176" s="40" t="str">
        <f t="shared" si="28"/>
        <v/>
      </c>
      <c r="S176" t="str">
        <f>IF($C176="","",IF(COUNTIF($C$23:$C176,$C176)=1,COUNTIF($C$23:$C$272,$C176)-ROW()/100000,""))</f>
        <v/>
      </c>
      <c r="W176" s="38" t="e">
        <f t="shared" si="29"/>
        <v>#N/A</v>
      </c>
      <c r="X176" s="38" t="e">
        <f t="shared" ca="1" si="30"/>
        <v>#N/A</v>
      </c>
      <c r="Y176" s="38">
        <f t="shared" si="31"/>
        <v>154</v>
      </c>
      <c r="Z176" s="38" t="str">
        <f>IF($C176="","",COUNTIF($C176:$C$272,$C176))</f>
        <v/>
      </c>
    </row>
    <row r="177" spans="1:26" x14ac:dyDescent="0.45">
      <c r="A177" s="32" t="str">
        <f t="shared" si="24"/>
        <v/>
      </c>
      <c r="B177" s="33"/>
      <c r="C177" s="34"/>
      <c r="D177" s="35"/>
      <c r="E177" s="35"/>
      <c r="F177" s="36" t="str">
        <f t="shared" si="25"/>
        <v/>
      </c>
      <c r="G177" s="37" t="str">
        <f t="shared" ca="1" si="26"/>
        <v/>
      </c>
      <c r="H177" s="37" t="str">
        <f t="shared" ca="1" si="27"/>
        <v/>
      </c>
      <c r="I177" s="32" t="str">
        <f t="shared" si="28"/>
        <v/>
      </c>
      <c r="S177" t="str">
        <f>IF($C177="","",IF(COUNTIF($C$23:$C177,$C177)=1,COUNTIF($C$23:$C$272,$C177)-ROW()/100000,""))</f>
        <v/>
      </c>
      <c r="W177" s="38" t="e">
        <f t="shared" si="29"/>
        <v>#N/A</v>
      </c>
      <c r="X177" s="38" t="e">
        <f t="shared" ca="1" si="30"/>
        <v>#N/A</v>
      </c>
      <c r="Y177" s="38">
        <f t="shared" si="31"/>
        <v>155</v>
      </c>
      <c r="Z177" s="38" t="str">
        <f>IF($C177="","",COUNTIF($C177:$C$272,$C177))</f>
        <v/>
      </c>
    </row>
    <row r="178" spans="1:26" x14ac:dyDescent="0.45">
      <c r="A178" s="40" t="str">
        <f t="shared" si="24"/>
        <v/>
      </c>
      <c r="B178" s="41"/>
      <c r="C178" s="42"/>
      <c r="D178" s="43"/>
      <c r="E178" s="43"/>
      <c r="F178" s="44" t="str">
        <f t="shared" si="25"/>
        <v/>
      </c>
      <c r="G178" s="45" t="str">
        <f t="shared" ca="1" si="26"/>
        <v/>
      </c>
      <c r="H178" s="45" t="str">
        <f t="shared" ca="1" si="27"/>
        <v/>
      </c>
      <c r="I178" s="40" t="str">
        <f t="shared" si="28"/>
        <v/>
      </c>
      <c r="S178" t="str">
        <f>IF($C178="","",IF(COUNTIF($C$23:$C178,$C178)=1,COUNTIF($C$23:$C$272,$C178)-ROW()/100000,""))</f>
        <v/>
      </c>
      <c r="W178" s="38" t="e">
        <f t="shared" si="29"/>
        <v>#N/A</v>
      </c>
      <c r="X178" s="38" t="e">
        <f t="shared" ca="1" si="30"/>
        <v>#N/A</v>
      </c>
      <c r="Y178" s="38">
        <f t="shared" si="31"/>
        <v>156</v>
      </c>
      <c r="Z178" s="38" t="str">
        <f>IF($C178="","",COUNTIF($C178:$C$272,$C178))</f>
        <v/>
      </c>
    </row>
    <row r="179" spans="1:26" x14ac:dyDescent="0.45">
      <c r="A179" s="32" t="str">
        <f t="shared" si="24"/>
        <v/>
      </c>
      <c r="B179" s="33"/>
      <c r="C179" s="34"/>
      <c r="D179" s="35"/>
      <c r="E179" s="35"/>
      <c r="F179" s="36" t="str">
        <f t="shared" si="25"/>
        <v/>
      </c>
      <c r="G179" s="37" t="str">
        <f t="shared" ca="1" si="26"/>
        <v/>
      </c>
      <c r="H179" s="37" t="str">
        <f t="shared" ca="1" si="27"/>
        <v/>
      </c>
      <c r="I179" s="32" t="str">
        <f t="shared" si="28"/>
        <v/>
      </c>
      <c r="S179" t="str">
        <f>IF($C179="","",IF(COUNTIF($C$23:$C179,$C179)=1,COUNTIF($C$23:$C$272,$C179)-ROW()/100000,""))</f>
        <v/>
      </c>
      <c r="W179" s="38" t="e">
        <f t="shared" si="29"/>
        <v>#N/A</v>
      </c>
      <c r="X179" s="38" t="e">
        <f t="shared" ca="1" si="30"/>
        <v>#N/A</v>
      </c>
      <c r="Y179" s="38">
        <f t="shared" si="31"/>
        <v>157</v>
      </c>
      <c r="Z179" s="38" t="str">
        <f>IF($C179="","",COUNTIF($C179:$C$272,$C179))</f>
        <v/>
      </c>
    </row>
    <row r="180" spans="1:26" x14ac:dyDescent="0.45">
      <c r="A180" s="40" t="str">
        <f t="shared" si="24"/>
        <v/>
      </c>
      <c r="B180" s="41"/>
      <c r="C180" s="42"/>
      <c r="D180" s="43"/>
      <c r="E180" s="43"/>
      <c r="F180" s="44" t="str">
        <f t="shared" si="25"/>
        <v/>
      </c>
      <c r="G180" s="45" t="str">
        <f t="shared" ca="1" si="26"/>
        <v/>
      </c>
      <c r="H180" s="45" t="str">
        <f t="shared" ca="1" si="27"/>
        <v/>
      </c>
      <c r="I180" s="40" t="str">
        <f t="shared" si="28"/>
        <v/>
      </c>
      <c r="S180" t="str">
        <f>IF($C180="","",IF(COUNTIF($C$23:$C180,$C180)=1,COUNTIF($C$23:$C$272,$C180)-ROW()/100000,""))</f>
        <v/>
      </c>
      <c r="W180" s="38" t="e">
        <f t="shared" si="29"/>
        <v>#N/A</v>
      </c>
      <c r="X180" s="38" t="e">
        <f t="shared" ca="1" si="30"/>
        <v>#N/A</v>
      </c>
      <c r="Y180" s="38">
        <f t="shared" si="31"/>
        <v>158</v>
      </c>
      <c r="Z180" s="38" t="str">
        <f>IF($C180="","",COUNTIF($C180:$C$272,$C180))</f>
        <v/>
      </c>
    </row>
    <row r="181" spans="1:26" x14ac:dyDescent="0.45">
      <c r="A181" s="32" t="str">
        <f t="shared" si="24"/>
        <v/>
      </c>
      <c r="B181" s="33"/>
      <c r="C181" s="34"/>
      <c r="D181" s="35"/>
      <c r="E181" s="35"/>
      <c r="F181" s="36" t="str">
        <f t="shared" si="25"/>
        <v/>
      </c>
      <c r="G181" s="37" t="str">
        <f t="shared" ca="1" si="26"/>
        <v/>
      </c>
      <c r="H181" s="37" t="str">
        <f t="shared" ca="1" si="27"/>
        <v/>
      </c>
      <c r="I181" s="32" t="str">
        <f t="shared" si="28"/>
        <v/>
      </c>
      <c r="S181" t="str">
        <f>IF($C181="","",IF(COUNTIF($C$23:$C181,$C181)=1,COUNTIF($C$23:$C$272,$C181)-ROW()/100000,""))</f>
        <v/>
      </c>
      <c r="W181" s="38" t="e">
        <f t="shared" si="29"/>
        <v>#N/A</v>
      </c>
      <c r="X181" s="38" t="e">
        <f t="shared" ca="1" si="30"/>
        <v>#N/A</v>
      </c>
      <c r="Y181" s="38">
        <f t="shared" si="31"/>
        <v>159</v>
      </c>
      <c r="Z181" s="38" t="str">
        <f>IF($C181="","",COUNTIF($C181:$C$272,$C181))</f>
        <v/>
      </c>
    </row>
    <row r="182" spans="1:26" x14ac:dyDescent="0.45">
      <c r="A182" s="40" t="str">
        <f t="shared" si="24"/>
        <v/>
      </c>
      <c r="B182" s="41"/>
      <c r="C182" s="42"/>
      <c r="D182" s="43"/>
      <c r="E182" s="43"/>
      <c r="F182" s="44" t="str">
        <f t="shared" si="25"/>
        <v/>
      </c>
      <c r="G182" s="45" t="str">
        <f t="shared" ca="1" si="26"/>
        <v/>
      </c>
      <c r="H182" s="45" t="str">
        <f t="shared" ca="1" si="27"/>
        <v/>
      </c>
      <c r="I182" s="40" t="str">
        <f t="shared" si="28"/>
        <v/>
      </c>
      <c r="S182" t="str">
        <f>IF($C182="","",IF(COUNTIF($C$23:$C182,$C182)=1,COUNTIF($C$23:$C$272,$C182)-ROW()/100000,""))</f>
        <v/>
      </c>
      <c r="W182" s="38" t="e">
        <f t="shared" si="29"/>
        <v>#N/A</v>
      </c>
      <c r="X182" s="38" t="e">
        <f t="shared" ca="1" si="30"/>
        <v>#N/A</v>
      </c>
      <c r="Y182" s="38">
        <f t="shared" si="31"/>
        <v>160</v>
      </c>
      <c r="Z182" s="38" t="str">
        <f>IF($C182="","",COUNTIF($C182:$C$272,$C182))</f>
        <v/>
      </c>
    </row>
    <row r="183" spans="1:26" x14ac:dyDescent="0.45">
      <c r="A183" s="32" t="str">
        <f t="shared" si="24"/>
        <v/>
      </c>
      <c r="B183" s="33"/>
      <c r="C183" s="34"/>
      <c r="D183" s="35"/>
      <c r="E183" s="35"/>
      <c r="F183" s="36" t="str">
        <f t="shared" si="25"/>
        <v/>
      </c>
      <c r="G183" s="37" t="str">
        <f t="shared" ca="1" si="26"/>
        <v/>
      </c>
      <c r="H183" s="37" t="str">
        <f t="shared" ca="1" si="27"/>
        <v/>
      </c>
      <c r="I183" s="32" t="str">
        <f t="shared" si="28"/>
        <v/>
      </c>
      <c r="S183" t="str">
        <f>IF($C183="","",IF(COUNTIF($C$23:$C183,$C183)=1,COUNTIF($C$23:$C$272,$C183)-ROW()/100000,""))</f>
        <v/>
      </c>
      <c r="W183" s="38" t="e">
        <f t="shared" si="29"/>
        <v>#N/A</v>
      </c>
      <c r="X183" s="38" t="e">
        <f t="shared" ca="1" si="30"/>
        <v>#N/A</v>
      </c>
      <c r="Y183" s="38">
        <f t="shared" si="31"/>
        <v>161</v>
      </c>
      <c r="Z183" s="38" t="str">
        <f>IF($C183="","",COUNTIF($C183:$C$272,$C183))</f>
        <v/>
      </c>
    </row>
    <row r="184" spans="1:26" x14ac:dyDescent="0.45">
      <c r="A184" s="40" t="str">
        <f t="shared" si="24"/>
        <v/>
      </c>
      <c r="B184" s="41"/>
      <c r="C184" s="42"/>
      <c r="D184" s="43"/>
      <c r="E184" s="43"/>
      <c r="F184" s="44" t="str">
        <f t="shared" si="25"/>
        <v/>
      </c>
      <c r="G184" s="45" t="str">
        <f t="shared" ca="1" si="26"/>
        <v/>
      </c>
      <c r="H184" s="45" t="str">
        <f t="shared" ca="1" si="27"/>
        <v/>
      </c>
      <c r="I184" s="40" t="str">
        <f t="shared" si="28"/>
        <v/>
      </c>
      <c r="S184" t="str">
        <f>IF($C184="","",IF(COUNTIF($C$23:$C184,$C184)=1,COUNTIF($C$23:$C$272,$C184)-ROW()/100000,""))</f>
        <v/>
      </c>
      <c r="W184" s="38" t="e">
        <f t="shared" si="29"/>
        <v>#N/A</v>
      </c>
      <c r="X184" s="38" t="e">
        <f t="shared" ca="1" si="30"/>
        <v>#N/A</v>
      </c>
      <c r="Y184" s="38">
        <f t="shared" si="31"/>
        <v>162</v>
      </c>
      <c r="Z184" s="38" t="str">
        <f>IF($C184="","",COUNTIF($C184:$C$272,$C184))</f>
        <v/>
      </c>
    </row>
    <row r="185" spans="1:26" x14ac:dyDescent="0.45">
      <c r="A185" s="32" t="str">
        <f t="shared" si="24"/>
        <v/>
      </c>
      <c r="B185" s="33"/>
      <c r="C185" s="34"/>
      <c r="D185" s="35"/>
      <c r="E185" s="35"/>
      <c r="F185" s="36" t="str">
        <f t="shared" si="25"/>
        <v/>
      </c>
      <c r="G185" s="37" t="str">
        <f t="shared" ca="1" si="26"/>
        <v/>
      </c>
      <c r="H185" s="37" t="str">
        <f t="shared" ca="1" si="27"/>
        <v/>
      </c>
      <c r="I185" s="32" t="str">
        <f t="shared" si="28"/>
        <v/>
      </c>
      <c r="S185" t="str">
        <f>IF($C185="","",IF(COUNTIF($C$23:$C185,$C185)=1,COUNTIF($C$23:$C$272,$C185)-ROW()/100000,""))</f>
        <v/>
      </c>
      <c r="W185" s="38" t="e">
        <f t="shared" si="29"/>
        <v>#N/A</v>
      </c>
      <c r="X185" s="38" t="e">
        <f t="shared" ca="1" si="30"/>
        <v>#N/A</v>
      </c>
      <c r="Y185" s="38">
        <f t="shared" si="31"/>
        <v>163</v>
      </c>
      <c r="Z185" s="38" t="str">
        <f>IF($C185="","",COUNTIF($C185:$C$272,$C185))</f>
        <v/>
      </c>
    </row>
    <row r="186" spans="1:26" x14ac:dyDescent="0.45">
      <c r="A186" s="40" t="str">
        <f t="shared" si="24"/>
        <v/>
      </c>
      <c r="B186" s="41"/>
      <c r="C186" s="42"/>
      <c r="D186" s="43"/>
      <c r="E186" s="43"/>
      <c r="F186" s="44" t="str">
        <f t="shared" si="25"/>
        <v/>
      </c>
      <c r="G186" s="45" t="str">
        <f t="shared" ca="1" si="26"/>
        <v/>
      </c>
      <c r="H186" s="45" t="str">
        <f t="shared" ca="1" si="27"/>
        <v/>
      </c>
      <c r="I186" s="40" t="str">
        <f t="shared" si="28"/>
        <v/>
      </c>
      <c r="S186" t="str">
        <f>IF($C186="","",IF(COUNTIF($C$23:$C186,$C186)=1,COUNTIF($C$23:$C$272,$C186)-ROW()/100000,""))</f>
        <v/>
      </c>
      <c r="W186" s="38" t="e">
        <f t="shared" si="29"/>
        <v>#N/A</v>
      </c>
      <c r="X186" s="38" t="e">
        <f t="shared" ca="1" si="30"/>
        <v>#N/A</v>
      </c>
      <c r="Y186" s="38">
        <f t="shared" si="31"/>
        <v>164</v>
      </c>
      <c r="Z186" s="38" t="str">
        <f>IF($C186="","",COUNTIF($C186:$C$272,$C186))</f>
        <v/>
      </c>
    </row>
    <row r="187" spans="1:26" x14ac:dyDescent="0.45">
      <c r="A187" s="32" t="str">
        <f t="shared" si="24"/>
        <v/>
      </c>
      <c r="B187" s="33"/>
      <c r="C187" s="34"/>
      <c r="D187" s="35"/>
      <c r="E187" s="35"/>
      <c r="F187" s="36" t="str">
        <f t="shared" si="25"/>
        <v/>
      </c>
      <c r="G187" s="37" t="str">
        <f t="shared" ca="1" si="26"/>
        <v/>
      </c>
      <c r="H187" s="37" t="str">
        <f t="shared" ca="1" si="27"/>
        <v/>
      </c>
      <c r="I187" s="32" t="str">
        <f t="shared" si="28"/>
        <v/>
      </c>
      <c r="S187" t="str">
        <f>IF($C187="","",IF(COUNTIF($C$23:$C187,$C187)=1,COUNTIF($C$23:$C$272,$C187)-ROW()/100000,""))</f>
        <v/>
      </c>
      <c r="W187" s="38" t="e">
        <f t="shared" si="29"/>
        <v>#N/A</v>
      </c>
      <c r="X187" s="38" t="e">
        <f t="shared" ca="1" si="30"/>
        <v>#N/A</v>
      </c>
      <c r="Y187" s="38">
        <f t="shared" si="31"/>
        <v>165</v>
      </c>
      <c r="Z187" s="38" t="str">
        <f>IF($C187="","",COUNTIF($C187:$C$272,$C187))</f>
        <v/>
      </c>
    </row>
    <row r="188" spans="1:26" x14ac:dyDescent="0.45">
      <c r="A188" s="40" t="str">
        <f t="shared" si="24"/>
        <v/>
      </c>
      <c r="B188" s="41"/>
      <c r="C188" s="42"/>
      <c r="D188" s="43"/>
      <c r="E188" s="43"/>
      <c r="F188" s="44" t="str">
        <f t="shared" si="25"/>
        <v/>
      </c>
      <c r="G188" s="45" t="str">
        <f t="shared" ca="1" si="26"/>
        <v/>
      </c>
      <c r="H188" s="45" t="str">
        <f t="shared" ca="1" si="27"/>
        <v/>
      </c>
      <c r="I188" s="40" t="str">
        <f t="shared" si="28"/>
        <v/>
      </c>
      <c r="S188" t="str">
        <f>IF($C188="","",IF(COUNTIF($C$23:$C188,$C188)=1,COUNTIF($C$23:$C$272,$C188)-ROW()/100000,""))</f>
        <v/>
      </c>
      <c r="W188" s="38" t="e">
        <f t="shared" si="29"/>
        <v>#N/A</v>
      </c>
      <c r="X188" s="38" t="e">
        <f t="shared" ca="1" si="30"/>
        <v>#N/A</v>
      </c>
      <c r="Y188" s="38">
        <f t="shared" si="31"/>
        <v>166</v>
      </c>
      <c r="Z188" s="38" t="str">
        <f>IF($C188="","",COUNTIF($C188:$C$272,$C188))</f>
        <v/>
      </c>
    </row>
    <row r="189" spans="1:26" x14ac:dyDescent="0.45">
      <c r="A189" s="32" t="str">
        <f t="shared" si="24"/>
        <v/>
      </c>
      <c r="B189" s="33"/>
      <c r="C189" s="34"/>
      <c r="D189" s="35"/>
      <c r="E189" s="35"/>
      <c r="F189" s="36" t="str">
        <f t="shared" si="25"/>
        <v/>
      </c>
      <c r="G189" s="37" t="str">
        <f t="shared" ca="1" si="26"/>
        <v/>
      </c>
      <c r="H189" s="37" t="str">
        <f t="shared" ca="1" si="27"/>
        <v/>
      </c>
      <c r="I189" s="32" t="str">
        <f t="shared" si="28"/>
        <v/>
      </c>
      <c r="S189" t="str">
        <f>IF($C189="","",IF(COUNTIF($C$23:$C189,$C189)=1,COUNTIF($C$23:$C$272,$C189)-ROW()/100000,""))</f>
        <v/>
      </c>
      <c r="W189" s="38" t="e">
        <f t="shared" si="29"/>
        <v>#N/A</v>
      </c>
      <c r="X189" s="38" t="e">
        <f t="shared" ca="1" si="30"/>
        <v>#N/A</v>
      </c>
      <c r="Y189" s="38">
        <f t="shared" si="31"/>
        <v>167</v>
      </c>
      <c r="Z189" s="38" t="str">
        <f>IF($C189="","",COUNTIF($C189:$C$272,$C189))</f>
        <v/>
      </c>
    </row>
    <row r="190" spans="1:26" x14ac:dyDescent="0.45">
      <c r="A190" s="40" t="str">
        <f t="shared" si="24"/>
        <v/>
      </c>
      <c r="B190" s="41"/>
      <c r="C190" s="42"/>
      <c r="D190" s="43"/>
      <c r="E190" s="43"/>
      <c r="F190" s="44" t="str">
        <f t="shared" si="25"/>
        <v/>
      </c>
      <c r="G190" s="45" t="str">
        <f t="shared" ca="1" si="26"/>
        <v/>
      </c>
      <c r="H190" s="45" t="str">
        <f t="shared" ca="1" si="27"/>
        <v/>
      </c>
      <c r="I190" s="40" t="str">
        <f t="shared" si="28"/>
        <v/>
      </c>
      <c r="S190" t="str">
        <f>IF($C190="","",IF(COUNTIF($C$23:$C190,$C190)=1,COUNTIF($C$23:$C$272,$C190)-ROW()/100000,""))</f>
        <v/>
      </c>
      <c r="W190" s="38" t="e">
        <f t="shared" si="29"/>
        <v>#N/A</v>
      </c>
      <c r="X190" s="38" t="e">
        <f t="shared" ca="1" si="30"/>
        <v>#N/A</v>
      </c>
      <c r="Y190" s="38">
        <f t="shared" si="31"/>
        <v>168</v>
      </c>
      <c r="Z190" s="38" t="str">
        <f>IF($C190="","",COUNTIF($C190:$C$272,$C190))</f>
        <v/>
      </c>
    </row>
    <row r="191" spans="1:26" x14ac:dyDescent="0.45">
      <c r="A191" s="32" t="str">
        <f t="shared" si="24"/>
        <v/>
      </c>
      <c r="B191" s="33"/>
      <c r="C191" s="34"/>
      <c r="D191" s="35"/>
      <c r="E191" s="35"/>
      <c r="F191" s="36" t="str">
        <f t="shared" si="25"/>
        <v/>
      </c>
      <c r="G191" s="37" t="str">
        <f t="shared" ca="1" si="26"/>
        <v/>
      </c>
      <c r="H191" s="37" t="str">
        <f t="shared" ca="1" si="27"/>
        <v/>
      </c>
      <c r="I191" s="32" t="str">
        <f t="shared" si="28"/>
        <v/>
      </c>
      <c r="S191" t="str">
        <f>IF($C191="","",IF(COUNTIF($C$23:$C191,$C191)=1,COUNTIF($C$23:$C$272,$C191)-ROW()/100000,""))</f>
        <v/>
      </c>
      <c r="W191" s="38" t="e">
        <f t="shared" si="29"/>
        <v>#N/A</v>
      </c>
      <c r="X191" s="38" t="e">
        <f t="shared" ca="1" si="30"/>
        <v>#N/A</v>
      </c>
      <c r="Y191" s="38">
        <f t="shared" si="31"/>
        <v>169</v>
      </c>
      <c r="Z191" s="38" t="str">
        <f>IF($C191="","",COUNTIF($C191:$C$272,$C191))</f>
        <v/>
      </c>
    </row>
    <row r="192" spans="1:26" x14ac:dyDescent="0.45">
      <c r="A192" s="40" t="str">
        <f t="shared" si="24"/>
        <v/>
      </c>
      <c r="B192" s="41"/>
      <c r="C192" s="42"/>
      <c r="D192" s="43"/>
      <c r="E192" s="43"/>
      <c r="F192" s="44" t="str">
        <f t="shared" si="25"/>
        <v/>
      </c>
      <c r="G192" s="45" t="str">
        <f t="shared" ca="1" si="26"/>
        <v/>
      </c>
      <c r="H192" s="45" t="str">
        <f t="shared" ca="1" si="27"/>
        <v/>
      </c>
      <c r="I192" s="40" t="str">
        <f t="shared" si="28"/>
        <v/>
      </c>
      <c r="S192" t="str">
        <f>IF($C192="","",IF(COUNTIF($C$23:$C192,$C192)=1,COUNTIF($C$23:$C$272,$C192)-ROW()/100000,""))</f>
        <v/>
      </c>
      <c r="W192" s="38" t="e">
        <f t="shared" si="29"/>
        <v>#N/A</v>
      </c>
      <c r="X192" s="38" t="e">
        <f t="shared" ca="1" si="30"/>
        <v>#N/A</v>
      </c>
      <c r="Y192" s="38">
        <f t="shared" si="31"/>
        <v>170</v>
      </c>
      <c r="Z192" s="38" t="str">
        <f>IF($C192="","",COUNTIF($C192:$C$272,$C192))</f>
        <v/>
      </c>
    </row>
    <row r="193" spans="1:26" x14ac:dyDescent="0.45">
      <c r="A193" s="32" t="str">
        <f t="shared" si="24"/>
        <v/>
      </c>
      <c r="B193" s="33"/>
      <c r="C193" s="34"/>
      <c r="D193" s="35"/>
      <c r="E193" s="35"/>
      <c r="F193" s="36" t="str">
        <f t="shared" si="25"/>
        <v/>
      </c>
      <c r="G193" s="37" t="str">
        <f t="shared" ca="1" si="26"/>
        <v/>
      </c>
      <c r="H193" s="37" t="str">
        <f t="shared" ca="1" si="27"/>
        <v/>
      </c>
      <c r="I193" s="32" t="str">
        <f t="shared" si="28"/>
        <v/>
      </c>
      <c r="S193" t="str">
        <f>IF($C193="","",IF(COUNTIF($C$23:$C193,$C193)=1,COUNTIF($C$23:$C$272,$C193)-ROW()/100000,""))</f>
        <v/>
      </c>
      <c r="W193" s="38" t="e">
        <f t="shared" si="29"/>
        <v>#N/A</v>
      </c>
      <c r="X193" s="38" t="e">
        <f t="shared" ca="1" si="30"/>
        <v>#N/A</v>
      </c>
      <c r="Y193" s="38">
        <f t="shared" si="31"/>
        <v>171</v>
      </c>
      <c r="Z193" s="38" t="str">
        <f>IF($C193="","",COUNTIF($C193:$C$272,$C193))</f>
        <v/>
      </c>
    </row>
    <row r="194" spans="1:26" x14ac:dyDescent="0.45">
      <c r="A194" s="40" t="str">
        <f t="shared" si="24"/>
        <v/>
      </c>
      <c r="B194" s="41"/>
      <c r="C194" s="42"/>
      <c r="D194" s="43"/>
      <c r="E194" s="43"/>
      <c r="F194" s="44" t="str">
        <f t="shared" si="25"/>
        <v/>
      </c>
      <c r="G194" s="45" t="str">
        <f t="shared" ca="1" si="26"/>
        <v/>
      </c>
      <c r="H194" s="45" t="str">
        <f t="shared" ca="1" si="27"/>
        <v/>
      </c>
      <c r="I194" s="40" t="str">
        <f t="shared" si="28"/>
        <v/>
      </c>
      <c r="S194" t="str">
        <f>IF($C194="","",IF(COUNTIF($C$23:$C194,$C194)=1,COUNTIF($C$23:$C$272,$C194)-ROW()/100000,""))</f>
        <v/>
      </c>
      <c r="W194" s="38" t="e">
        <f t="shared" si="29"/>
        <v>#N/A</v>
      </c>
      <c r="X194" s="38" t="e">
        <f t="shared" ca="1" si="30"/>
        <v>#N/A</v>
      </c>
      <c r="Y194" s="38">
        <f t="shared" si="31"/>
        <v>172</v>
      </c>
      <c r="Z194" s="38" t="str">
        <f>IF($C194="","",COUNTIF($C194:$C$272,$C194))</f>
        <v/>
      </c>
    </row>
    <row r="195" spans="1:26" x14ac:dyDescent="0.45">
      <c r="A195" s="32" t="str">
        <f t="shared" si="24"/>
        <v/>
      </c>
      <c r="B195" s="33"/>
      <c r="C195" s="34"/>
      <c r="D195" s="35"/>
      <c r="E195" s="35"/>
      <c r="F195" s="36" t="str">
        <f t="shared" si="25"/>
        <v/>
      </c>
      <c r="G195" s="37" t="str">
        <f t="shared" ca="1" si="26"/>
        <v/>
      </c>
      <c r="H195" s="37" t="str">
        <f t="shared" ca="1" si="27"/>
        <v/>
      </c>
      <c r="I195" s="32" t="str">
        <f t="shared" si="28"/>
        <v/>
      </c>
      <c r="S195" t="str">
        <f>IF($C195="","",IF(COUNTIF($C$23:$C195,$C195)=1,COUNTIF($C$23:$C$272,$C195)-ROW()/100000,""))</f>
        <v/>
      </c>
      <c r="W195" s="38" t="e">
        <f t="shared" si="29"/>
        <v>#N/A</v>
      </c>
      <c r="X195" s="38" t="e">
        <f t="shared" ca="1" si="30"/>
        <v>#N/A</v>
      </c>
      <c r="Y195" s="38">
        <f t="shared" si="31"/>
        <v>173</v>
      </c>
      <c r="Z195" s="38" t="str">
        <f>IF($C195="","",COUNTIF($C195:$C$272,$C195))</f>
        <v/>
      </c>
    </row>
    <row r="196" spans="1:26" x14ac:dyDescent="0.45">
      <c r="A196" s="40" t="str">
        <f t="shared" si="24"/>
        <v/>
      </c>
      <c r="B196" s="41"/>
      <c r="C196" s="42"/>
      <c r="D196" s="43"/>
      <c r="E196" s="43"/>
      <c r="F196" s="44" t="str">
        <f t="shared" si="25"/>
        <v/>
      </c>
      <c r="G196" s="45" t="str">
        <f t="shared" ca="1" si="26"/>
        <v/>
      </c>
      <c r="H196" s="45" t="str">
        <f t="shared" ca="1" si="27"/>
        <v/>
      </c>
      <c r="I196" s="40" t="str">
        <f t="shared" si="28"/>
        <v/>
      </c>
      <c r="S196" t="str">
        <f>IF($C196="","",IF(COUNTIF($C$23:$C196,$C196)=1,COUNTIF($C$23:$C$272,$C196)-ROW()/100000,""))</f>
        <v/>
      </c>
      <c r="W196" s="38" t="e">
        <f t="shared" si="29"/>
        <v>#N/A</v>
      </c>
      <c r="X196" s="38" t="e">
        <f t="shared" ca="1" si="30"/>
        <v>#N/A</v>
      </c>
      <c r="Y196" s="38">
        <f t="shared" si="31"/>
        <v>174</v>
      </c>
      <c r="Z196" s="38" t="str">
        <f>IF($C196="","",COUNTIF($C196:$C$272,$C196))</f>
        <v/>
      </c>
    </row>
    <row r="197" spans="1:26" x14ac:dyDescent="0.45">
      <c r="A197" s="32" t="str">
        <f t="shared" si="24"/>
        <v/>
      </c>
      <c r="B197" s="33"/>
      <c r="C197" s="34"/>
      <c r="D197" s="35"/>
      <c r="E197" s="35"/>
      <c r="F197" s="36" t="str">
        <f t="shared" si="25"/>
        <v/>
      </c>
      <c r="G197" s="37" t="str">
        <f t="shared" ca="1" si="26"/>
        <v/>
      </c>
      <c r="H197" s="37" t="str">
        <f t="shared" ca="1" si="27"/>
        <v/>
      </c>
      <c r="I197" s="32" t="str">
        <f t="shared" si="28"/>
        <v/>
      </c>
      <c r="S197" t="str">
        <f>IF($C197="","",IF(COUNTIF($C$23:$C197,$C197)=1,COUNTIF($C$23:$C$272,$C197)-ROW()/100000,""))</f>
        <v/>
      </c>
      <c r="W197" s="38" t="e">
        <f t="shared" si="29"/>
        <v>#N/A</v>
      </c>
      <c r="X197" s="38" t="e">
        <f t="shared" ca="1" si="30"/>
        <v>#N/A</v>
      </c>
      <c r="Y197" s="38">
        <f t="shared" si="31"/>
        <v>175</v>
      </c>
      <c r="Z197" s="38" t="str">
        <f>IF($C197="","",COUNTIF($C197:$C$272,$C197))</f>
        <v/>
      </c>
    </row>
    <row r="198" spans="1:26" x14ac:dyDescent="0.45">
      <c r="A198" s="40" t="str">
        <f t="shared" si="24"/>
        <v/>
      </c>
      <c r="B198" s="41"/>
      <c r="C198" s="42"/>
      <c r="D198" s="43"/>
      <c r="E198" s="43"/>
      <c r="F198" s="44" t="str">
        <f t="shared" si="25"/>
        <v/>
      </c>
      <c r="G198" s="45" t="str">
        <f t="shared" ca="1" si="26"/>
        <v/>
      </c>
      <c r="H198" s="45" t="str">
        <f t="shared" ca="1" si="27"/>
        <v/>
      </c>
      <c r="I198" s="40" t="str">
        <f t="shared" si="28"/>
        <v/>
      </c>
      <c r="S198" t="str">
        <f>IF($C198="","",IF(COUNTIF($C$23:$C198,$C198)=1,COUNTIF($C$23:$C$272,$C198)-ROW()/100000,""))</f>
        <v/>
      </c>
      <c r="W198" s="38" t="e">
        <f t="shared" si="29"/>
        <v>#N/A</v>
      </c>
      <c r="X198" s="38" t="e">
        <f t="shared" ca="1" si="30"/>
        <v>#N/A</v>
      </c>
      <c r="Y198" s="38">
        <f t="shared" si="31"/>
        <v>176</v>
      </c>
      <c r="Z198" s="38" t="str">
        <f>IF($C198="","",COUNTIF($C198:$C$272,$C198))</f>
        <v/>
      </c>
    </row>
    <row r="199" spans="1:26" x14ac:dyDescent="0.45">
      <c r="A199" s="32" t="str">
        <f t="shared" si="24"/>
        <v/>
      </c>
      <c r="B199" s="33"/>
      <c r="C199" s="34"/>
      <c r="D199" s="35"/>
      <c r="E199" s="35"/>
      <c r="F199" s="36" t="str">
        <f t="shared" si="25"/>
        <v/>
      </c>
      <c r="G199" s="37" t="str">
        <f t="shared" ca="1" si="26"/>
        <v/>
      </c>
      <c r="H199" s="37" t="str">
        <f t="shared" ca="1" si="27"/>
        <v/>
      </c>
      <c r="I199" s="32" t="str">
        <f t="shared" si="28"/>
        <v/>
      </c>
      <c r="S199" t="str">
        <f>IF($C199="","",IF(COUNTIF($C$23:$C199,$C199)=1,COUNTIF($C$23:$C$272,$C199)-ROW()/100000,""))</f>
        <v/>
      </c>
      <c r="W199" s="38" t="e">
        <f t="shared" si="29"/>
        <v>#N/A</v>
      </c>
      <c r="X199" s="38" t="e">
        <f t="shared" ca="1" si="30"/>
        <v>#N/A</v>
      </c>
      <c r="Y199" s="38">
        <f t="shared" si="31"/>
        <v>177</v>
      </c>
      <c r="Z199" s="38" t="str">
        <f>IF($C199="","",COUNTIF($C199:$C$272,$C199))</f>
        <v/>
      </c>
    </row>
    <row r="200" spans="1:26" x14ac:dyDescent="0.45">
      <c r="A200" s="40" t="str">
        <f t="shared" si="24"/>
        <v/>
      </c>
      <c r="B200" s="41"/>
      <c r="C200" s="42"/>
      <c r="D200" s="43"/>
      <c r="E200" s="43"/>
      <c r="F200" s="44" t="str">
        <f t="shared" si="25"/>
        <v/>
      </c>
      <c r="G200" s="45" t="str">
        <f t="shared" ca="1" si="26"/>
        <v/>
      </c>
      <c r="H200" s="45" t="str">
        <f t="shared" ca="1" si="27"/>
        <v/>
      </c>
      <c r="I200" s="40" t="str">
        <f t="shared" si="28"/>
        <v/>
      </c>
      <c r="S200" t="str">
        <f>IF($C200="","",IF(COUNTIF($C$23:$C200,$C200)=1,COUNTIF($C$23:$C$272,$C200)-ROW()/100000,""))</f>
        <v/>
      </c>
      <c r="W200" s="38" t="e">
        <f t="shared" si="29"/>
        <v>#N/A</v>
      </c>
      <c r="X200" s="38" t="e">
        <f t="shared" ca="1" si="30"/>
        <v>#N/A</v>
      </c>
      <c r="Y200" s="38">
        <f t="shared" si="31"/>
        <v>178</v>
      </c>
      <c r="Z200" s="38" t="str">
        <f>IF($C200="","",COUNTIF($C200:$C$272,$C200))</f>
        <v/>
      </c>
    </row>
    <row r="201" spans="1:26" x14ac:dyDescent="0.45">
      <c r="A201" s="32" t="str">
        <f t="shared" si="24"/>
        <v/>
      </c>
      <c r="B201" s="33"/>
      <c r="C201" s="34"/>
      <c r="D201" s="35"/>
      <c r="E201" s="35"/>
      <c r="F201" s="36" t="str">
        <f t="shared" si="25"/>
        <v/>
      </c>
      <c r="G201" s="37" t="str">
        <f t="shared" ca="1" si="26"/>
        <v/>
      </c>
      <c r="H201" s="37" t="str">
        <f t="shared" ca="1" si="27"/>
        <v/>
      </c>
      <c r="I201" s="32" t="str">
        <f t="shared" si="28"/>
        <v/>
      </c>
      <c r="S201" t="str">
        <f>IF($C201="","",IF(COUNTIF($C$23:$C201,$C201)=1,COUNTIF($C$23:$C$272,$C201)-ROW()/100000,""))</f>
        <v/>
      </c>
      <c r="W201" s="38" t="e">
        <f t="shared" si="29"/>
        <v>#N/A</v>
      </c>
      <c r="X201" s="38" t="e">
        <f t="shared" ca="1" si="30"/>
        <v>#N/A</v>
      </c>
      <c r="Y201" s="38">
        <f t="shared" si="31"/>
        <v>179</v>
      </c>
      <c r="Z201" s="38" t="str">
        <f>IF($C201="","",COUNTIF($C201:$C$272,$C201))</f>
        <v/>
      </c>
    </row>
    <row r="202" spans="1:26" x14ac:dyDescent="0.45">
      <c r="A202" s="40" t="str">
        <f t="shared" si="24"/>
        <v/>
      </c>
      <c r="B202" s="41"/>
      <c r="C202" s="42"/>
      <c r="D202" s="43"/>
      <c r="E202" s="43"/>
      <c r="F202" s="44" t="str">
        <f t="shared" si="25"/>
        <v/>
      </c>
      <c r="G202" s="45" t="str">
        <f t="shared" ca="1" si="26"/>
        <v/>
      </c>
      <c r="H202" s="45" t="str">
        <f t="shared" ca="1" si="27"/>
        <v/>
      </c>
      <c r="I202" s="40" t="str">
        <f t="shared" si="28"/>
        <v/>
      </c>
      <c r="S202" t="str">
        <f>IF($C202="","",IF(COUNTIF($C$23:$C202,$C202)=1,COUNTIF($C$23:$C$272,$C202)-ROW()/100000,""))</f>
        <v/>
      </c>
      <c r="W202" s="38" t="e">
        <f t="shared" si="29"/>
        <v>#N/A</v>
      </c>
      <c r="X202" s="38" t="e">
        <f t="shared" ca="1" si="30"/>
        <v>#N/A</v>
      </c>
      <c r="Y202" s="38">
        <f t="shared" si="31"/>
        <v>180</v>
      </c>
      <c r="Z202" s="38" t="str">
        <f>IF($C202="","",COUNTIF($C202:$C$272,$C202))</f>
        <v/>
      </c>
    </row>
    <row r="203" spans="1:26" x14ac:dyDescent="0.45">
      <c r="A203" s="32" t="str">
        <f t="shared" si="24"/>
        <v/>
      </c>
      <c r="B203" s="33"/>
      <c r="C203" s="34"/>
      <c r="D203" s="35"/>
      <c r="E203" s="35"/>
      <c r="F203" s="36" t="str">
        <f t="shared" si="25"/>
        <v/>
      </c>
      <c r="G203" s="37" t="str">
        <f t="shared" ca="1" si="26"/>
        <v/>
      </c>
      <c r="H203" s="37" t="str">
        <f t="shared" ca="1" si="27"/>
        <v/>
      </c>
      <c r="I203" s="32" t="str">
        <f t="shared" si="28"/>
        <v/>
      </c>
      <c r="S203" t="str">
        <f>IF($C203="","",IF(COUNTIF($C$23:$C203,$C203)=1,COUNTIF($C$23:$C$272,$C203)-ROW()/100000,""))</f>
        <v/>
      </c>
      <c r="W203" s="38" t="e">
        <f t="shared" si="29"/>
        <v>#N/A</v>
      </c>
      <c r="X203" s="38" t="e">
        <f t="shared" ca="1" si="30"/>
        <v>#N/A</v>
      </c>
      <c r="Y203" s="38">
        <f t="shared" si="31"/>
        <v>181</v>
      </c>
      <c r="Z203" s="38" t="str">
        <f>IF($C203="","",COUNTIF($C203:$C$272,$C203))</f>
        <v/>
      </c>
    </row>
    <row r="204" spans="1:26" x14ac:dyDescent="0.45">
      <c r="A204" s="40" t="str">
        <f t="shared" si="24"/>
        <v/>
      </c>
      <c r="B204" s="41"/>
      <c r="C204" s="42"/>
      <c r="D204" s="43"/>
      <c r="E204" s="43"/>
      <c r="F204" s="44" t="str">
        <f t="shared" si="25"/>
        <v/>
      </c>
      <c r="G204" s="45" t="str">
        <f t="shared" ca="1" si="26"/>
        <v/>
      </c>
      <c r="H204" s="45" t="str">
        <f t="shared" ca="1" si="27"/>
        <v/>
      </c>
      <c r="I204" s="40" t="str">
        <f t="shared" si="28"/>
        <v/>
      </c>
      <c r="S204" t="str">
        <f>IF($C204="","",IF(COUNTIF($C$23:$C204,$C204)=1,COUNTIF($C$23:$C$272,$C204)-ROW()/100000,""))</f>
        <v/>
      </c>
      <c r="W204" s="38" t="e">
        <f t="shared" si="29"/>
        <v>#N/A</v>
      </c>
      <c r="X204" s="38" t="e">
        <f t="shared" ca="1" si="30"/>
        <v>#N/A</v>
      </c>
      <c r="Y204" s="38">
        <f t="shared" si="31"/>
        <v>182</v>
      </c>
      <c r="Z204" s="38" t="str">
        <f>IF($C204="","",COUNTIF($C204:$C$272,$C204))</f>
        <v/>
      </c>
    </row>
    <row r="205" spans="1:26" x14ac:dyDescent="0.45">
      <c r="A205" s="32" t="str">
        <f t="shared" si="24"/>
        <v/>
      </c>
      <c r="B205" s="33"/>
      <c r="C205" s="34"/>
      <c r="D205" s="35"/>
      <c r="E205" s="35"/>
      <c r="F205" s="36" t="str">
        <f t="shared" si="25"/>
        <v/>
      </c>
      <c r="G205" s="37" t="str">
        <f t="shared" ca="1" si="26"/>
        <v/>
      </c>
      <c r="H205" s="37" t="str">
        <f t="shared" ca="1" si="27"/>
        <v/>
      </c>
      <c r="I205" s="32" t="str">
        <f t="shared" si="28"/>
        <v/>
      </c>
      <c r="S205" t="str">
        <f>IF($C205="","",IF(COUNTIF($C$23:$C205,$C205)=1,COUNTIF($C$23:$C$272,$C205)-ROW()/100000,""))</f>
        <v/>
      </c>
      <c r="W205" s="38" t="e">
        <f t="shared" si="29"/>
        <v>#N/A</v>
      </c>
      <c r="X205" s="38" t="e">
        <f t="shared" ca="1" si="30"/>
        <v>#N/A</v>
      </c>
      <c r="Y205" s="38">
        <f t="shared" si="31"/>
        <v>183</v>
      </c>
      <c r="Z205" s="38" t="str">
        <f>IF($C205="","",COUNTIF($C205:$C$272,$C205))</f>
        <v/>
      </c>
    </row>
    <row r="206" spans="1:26" x14ac:dyDescent="0.45">
      <c r="A206" s="40" t="str">
        <f t="shared" si="24"/>
        <v/>
      </c>
      <c r="B206" s="41"/>
      <c r="C206" s="42"/>
      <c r="D206" s="43"/>
      <c r="E206" s="43"/>
      <c r="F206" s="44" t="str">
        <f t="shared" si="25"/>
        <v/>
      </c>
      <c r="G206" s="45" t="str">
        <f t="shared" ca="1" si="26"/>
        <v/>
      </c>
      <c r="H206" s="45" t="str">
        <f t="shared" ca="1" si="27"/>
        <v/>
      </c>
      <c r="I206" s="40" t="str">
        <f t="shared" si="28"/>
        <v/>
      </c>
      <c r="S206" t="str">
        <f>IF($C206="","",IF(COUNTIF($C$23:$C206,$C206)=1,COUNTIF($C$23:$C$272,$C206)-ROW()/100000,""))</f>
        <v/>
      </c>
      <c r="W206" s="38" t="e">
        <f t="shared" si="29"/>
        <v>#N/A</v>
      </c>
      <c r="X206" s="38" t="e">
        <f t="shared" ca="1" si="30"/>
        <v>#N/A</v>
      </c>
      <c r="Y206" s="38">
        <f t="shared" si="31"/>
        <v>184</v>
      </c>
      <c r="Z206" s="38" t="str">
        <f>IF($C206="","",COUNTIF($C206:$C$272,$C206))</f>
        <v/>
      </c>
    </row>
    <row r="207" spans="1:26" x14ac:dyDescent="0.45">
      <c r="A207" s="32" t="str">
        <f t="shared" si="24"/>
        <v/>
      </c>
      <c r="B207" s="33"/>
      <c r="C207" s="34"/>
      <c r="D207" s="35"/>
      <c r="E207" s="35"/>
      <c r="F207" s="36" t="str">
        <f t="shared" si="25"/>
        <v/>
      </c>
      <c r="G207" s="37" t="str">
        <f t="shared" ca="1" si="26"/>
        <v/>
      </c>
      <c r="H207" s="37" t="str">
        <f t="shared" ca="1" si="27"/>
        <v/>
      </c>
      <c r="I207" s="32" t="str">
        <f t="shared" si="28"/>
        <v/>
      </c>
      <c r="S207" t="str">
        <f>IF($C207="","",IF(COUNTIF($C$23:$C207,$C207)=1,COUNTIF($C$23:$C$272,$C207)-ROW()/100000,""))</f>
        <v/>
      </c>
      <c r="W207" s="38" t="e">
        <f t="shared" si="29"/>
        <v>#N/A</v>
      </c>
      <c r="X207" s="38" t="e">
        <f t="shared" ca="1" si="30"/>
        <v>#N/A</v>
      </c>
      <c r="Y207" s="38">
        <f t="shared" si="31"/>
        <v>185</v>
      </c>
      <c r="Z207" s="38" t="str">
        <f>IF($C207="","",COUNTIF($C207:$C$272,$C207))</f>
        <v/>
      </c>
    </row>
    <row r="208" spans="1:26" x14ac:dyDescent="0.45">
      <c r="A208" s="40" t="str">
        <f t="shared" si="24"/>
        <v/>
      </c>
      <c r="B208" s="41"/>
      <c r="C208" s="42"/>
      <c r="D208" s="43"/>
      <c r="E208" s="43"/>
      <c r="F208" s="44" t="str">
        <f t="shared" si="25"/>
        <v/>
      </c>
      <c r="G208" s="45" t="str">
        <f t="shared" ca="1" si="26"/>
        <v/>
      </c>
      <c r="H208" s="45" t="str">
        <f t="shared" ca="1" si="27"/>
        <v/>
      </c>
      <c r="I208" s="40" t="str">
        <f t="shared" si="28"/>
        <v/>
      </c>
      <c r="S208" t="str">
        <f>IF($C208="","",IF(COUNTIF($C$23:$C208,$C208)=1,COUNTIF($C$23:$C$272,$C208)-ROW()/100000,""))</f>
        <v/>
      </c>
      <c r="W208" s="38" t="e">
        <f t="shared" si="29"/>
        <v>#N/A</v>
      </c>
      <c r="X208" s="38" t="e">
        <f t="shared" ca="1" si="30"/>
        <v>#N/A</v>
      </c>
      <c r="Y208" s="38">
        <f t="shared" si="31"/>
        <v>186</v>
      </c>
      <c r="Z208" s="38" t="str">
        <f>IF($C208="","",COUNTIF($C208:$C$272,$C208))</f>
        <v/>
      </c>
    </row>
    <row r="209" spans="1:26" x14ac:dyDescent="0.45">
      <c r="A209" s="32" t="str">
        <f t="shared" si="24"/>
        <v/>
      </c>
      <c r="B209" s="33"/>
      <c r="C209" s="34"/>
      <c r="D209" s="35"/>
      <c r="E209" s="35"/>
      <c r="F209" s="36" t="str">
        <f t="shared" si="25"/>
        <v/>
      </c>
      <c r="G209" s="37" t="str">
        <f t="shared" ca="1" si="26"/>
        <v/>
      </c>
      <c r="H209" s="37" t="str">
        <f t="shared" ca="1" si="27"/>
        <v/>
      </c>
      <c r="I209" s="32" t="str">
        <f t="shared" si="28"/>
        <v/>
      </c>
      <c r="S209" t="str">
        <f>IF($C209="","",IF(COUNTIF($C$23:$C209,$C209)=1,COUNTIF($C$23:$C$272,$C209)-ROW()/100000,""))</f>
        <v/>
      </c>
      <c r="W209" s="38" t="e">
        <f t="shared" si="29"/>
        <v>#N/A</v>
      </c>
      <c r="X209" s="38" t="e">
        <f t="shared" ca="1" si="30"/>
        <v>#N/A</v>
      </c>
      <c r="Y209" s="38">
        <f t="shared" si="31"/>
        <v>187</v>
      </c>
      <c r="Z209" s="38" t="str">
        <f>IF($C209="","",COUNTIF($C209:$C$272,$C209))</f>
        <v/>
      </c>
    </row>
    <row r="210" spans="1:26" x14ac:dyDescent="0.45">
      <c r="A210" s="40" t="str">
        <f t="shared" si="24"/>
        <v/>
      </c>
      <c r="B210" s="41"/>
      <c r="C210" s="42"/>
      <c r="D210" s="43"/>
      <c r="E210" s="43"/>
      <c r="F210" s="44" t="str">
        <f t="shared" si="25"/>
        <v/>
      </c>
      <c r="G210" s="45" t="str">
        <f t="shared" ca="1" si="26"/>
        <v/>
      </c>
      <c r="H210" s="45" t="str">
        <f t="shared" ca="1" si="27"/>
        <v/>
      </c>
      <c r="I210" s="40" t="str">
        <f t="shared" si="28"/>
        <v/>
      </c>
      <c r="S210" t="str">
        <f>IF($C210="","",IF(COUNTIF($C$23:$C210,$C210)=1,COUNTIF($C$23:$C$272,$C210)-ROW()/100000,""))</f>
        <v/>
      </c>
      <c r="W210" s="38" t="e">
        <f t="shared" si="29"/>
        <v>#N/A</v>
      </c>
      <c r="X210" s="38" t="e">
        <f t="shared" ca="1" si="30"/>
        <v>#N/A</v>
      </c>
      <c r="Y210" s="38">
        <f t="shared" si="31"/>
        <v>188</v>
      </c>
      <c r="Z210" s="38" t="str">
        <f>IF($C210="","",COUNTIF($C210:$C$272,$C210))</f>
        <v/>
      </c>
    </row>
    <row r="211" spans="1:26" x14ac:dyDescent="0.45">
      <c r="A211" s="32" t="str">
        <f t="shared" si="24"/>
        <v/>
      </c>
      <c r="B211" s="33"/>
      <c r="C211" s="34"/>
      <c r="D211" s="35"/>
      <c r="E211" s="35"/>
      <c r="F211" s="36" t="str">
        <f t="shared" si="25"/>
        <v/>
      </c>
      <c r="G211" s="37" t="str">
        <f t="shared" ca="1" si="26"/>
        <v/>
      </c>
      <c r="H211" s="37" t="str">
        <f t="shared" ca="1" si="27"/>
        <v/>
      </c>
      <c r="I211" s="32" t="str">
        <f t="shared" si="28"/>
        <v/>
      </c>
      <c r="S211" t="str">
        <f>IF($C211="","",IF(COUNTIF($C$23:$C211,$C211)=1,COUNTIF($C$23:$C$272,$C211)-ROW()/100000,""))</f>
        <v/>
      </c>
      <c r="W211" s="38" t="e">
        <f t="shared" si="29"/>
        <v>#N/A</v>
      </c>
      <c r="X211" s="38" t="e">
        <f t="shared" ca="1" si="30"/>
        <v>#N/A</v>
      </c>
      <c r="Y211" s="38">
        <f t="shared" si="31"/>
        <v>189</v>
      </c>
      <c r="Z211" s="38" t="str">
        <f>IF($C211="","",COUNTIF($C211:$C$272,$C211))</f>
        <v/>
      </c>
    </row>
    <row r="212" spans="1:26" x14ac:dyDescent="0.45">
      <c r="A212" s="40" t="str">
        <f t="shared" si="24"/>
        <v/>
      </c>
      <c r="B212" s="41"/>
      <c r="C212" s="42"/>
      <c r="D212" s="43"/>
      <c r="E212" s="43"/>
      <c r="F212" s="44" t="str">
        <f t="shared" si="25"/>
        <v/>
      </c>
      <c r="G212" s="45" t="str">
        <f t="shared" ca="1" si="26"/>
        <v/>
      </c>
      <c r="H212" s="45" t="str">
        <f t="shared" ca="1" si="27"/>
        <v/>
      </c>
      <c r="I212" s="40" t="str">
        <f t="shared" si="28"/>
        <v/>
      </c>
      <c r="S212" t="str">
        <f>IF($C212="","",IF(COUNTIF($C$23:$C212,$C212)=1,COUNTIF($C$23:$C$272,$C212)-ROW()/100000,""))</f>
        <v/>
      </c>
      <c r="W212" s="38" t="e">
        <f t="shared" si="29"/>
        <v>#N/A</v>
      </c>
      <c r="X212" s="38" t="e">
        <f t="shared" ca="1" si="30"/>
        <v>#N/A</v>
      </c>
      <c r="Y212" s="38">
        <f t="shared" si="31"/>
        <v>190</v>
      </c>
      <c r="Z212" s="38" t="str">
        <f>IF($C212="","",COUNTIF($C212:$C$272,$C212))</f>
        <v/>
      </c>
    </row>
    <row r="213" spans="1:26" x14ac:dyDescent="0.45">
      <c r="A213" s="32" t="str">
        <f t="shared" si="24"/>
        <v/>
      </c>
      <c r="B213" s="33"/>
      <c r="C213" s="34"/>
      <c r="D213" s="35"/>
      <c r="E213" s="35"/>
      <c r="F213" s="36" t="str">
        <f t="shared" si="25"/>
        <v/>
      </c>
      <c r="G213" s="37" t="str">
        <f t="shared" ca="1" si="26"/>
        <v/>
      </c>
      <c r="H213" s="37" t="str">
        <f t="shared" ca="1" si="27"/>
        <v/>
      </c>
      <c r="I213" s="32" t="str">
        <f t="shared" si="28"/>
        <v/>
      </c>
      <c r="S213" t="str">
        <f>IF($C213="","",IF(COUNTIF($C$23:$C213,$C213)=1,COUNTIF($C$23:$C$272,$C213)-ROW()/100000,""))</f>
        <v/>
      </c>
      <c r="W213" s="38" t="e">
        <f t="shared" si="29"/>
        <v>#N/A</v>
      </c>
      <c r="X213" s="38" t="e">
        <f t="shared" ca="1" si="30"/>
        <v>#N/A</v>
      </c>
      <c r="Y213" s="38">
        <f t="shared" si="31"/>
        <v>191</v>
      </c>
      <c r="Z213" s="38" t="str">
        <f>IF($C213="","",COUNTIF($C213:$C$272,$C213))</f>
        <v/>
      </c>
    </row>
    <row r="214" spans="1:26" x14ac:dyDescent="0.45">
      <c r="A214" s="40" t="str">
        <f t="shared" si="24"/>
        <v/>
      </c>
      <c r="B214" s="41"/>
      <c r="C214" s="42"/>
      <c r="D214" s="43"/>
      <c r="E214" s="43"/>
      <c r="F214" s="44" t="str">
        <f t="shared" si="25"/>
        <v/>
      </c>
      <c r="G214" s="45" t="str">
        <f t="shared" ca="1" si="26"/>
        <v/>
      </c>
      <c r="H214" s="45" t="str">
        <f t="shared" ca="1" si="27"/>
        <v/>
      </c>
      <c r="I214" s="40" t="str">
        <f t="shared" si="28"/>
        <v/>
      </c>
      <c r="S214" t="str">
        <f>IF($C214="","",IF(COUNTIF($C$23:$C214,$C214)=1,COUNTIF($C$23:$C$272,$C214)-ROW()/100000,""))</f>
        <v/>
      </c>
      <c r="W214" s="38" t="e">
        <f t="shared" si="29"/>
        <v>#N/A</v>
      </c>
      <c r="X214" s="38" t="e">
        <f t="shared" ca="1" si="30"/>
        <v>#N/A</v>
      </c>
      <c r="Y214" s="38">
        <f t="shared" si="31"/>
        <v>192</v>
      </c>
      <c r="Z214" s="38" t="str">
        <f>IF($C214="","",COUNTIF($C214:$C$272,$C214))</f>
        <v/>
      </c>
    </row>
    <row r="215" spans="1:26" x14ac:dyDescent="0.45">
      <c r="A215" s="32" t="str">
        <f t="shared" ref="A215:A272" si="32">IF($E215="","",ROW()-22)</f>
        <v/>
      </c>
      <c r="B215" s="33"/>
      <c r="C215" s="34"/>
      <c r="D215" s="35"/>
      <c r="E215" s="35"/>
      <c r="F215" s="36" t="str">
        <f t="shared" ref="F215:F272" si="33">IF(OR($D215="",$E215=""),"",$E215-$D215)</f>
        <v/>
      </c>
      <c r="G215" s="37" t="str">
        <f t="shared" ref="G215:G272" ca="1" si="34">IF(OR($F215="",ROW()-22&lt;2),"",$F215-AVERAGE(OFFSET($F$23,MAX(0,ROW()-22-11),0,MIN(ROW()-22-1,10),1)))</f>
        <v/>
      </c>
      <c r="H215" s="37" t="str">
        <f t="shared" ref="H215:H272" ca="1" si="35">IF(OR($F215="",ROW()-22&lt;10),"",AVERAGE(OFFSET($F$23,MAX(0,ROW()-22-10),0,MIN(ROW()-22,10),1)))</f>
        <v/>
      </c>
      <c r="I215" s="32" t="str">
        <f t="shared" ref="I215:I272" si="36">IF($A215="","",IF(AND(ROW()-22&gt;$S$11-10,ROW()-22&lt;=$S$11),"Last 10",IF(AND(ROW()-22&gt;$S$11-20,ROW()-22&lt;=$S$11-10),"The 10 to beat","")))</f>
        <v/>
      </c>
      <c r="S215" t="str">
        <f>IF($C215="","",IF(COUNTIF($C$23:$C215,$C215)=1,COUNTIF($C$23:$C$272,$C215)-ROW()/100000,""))</f>
        <v/>
      </c>
      <c r="W215" s="38" t="e">
        <f t="shared" ref="W215:W272" si="37">IF($F215="",NA(),$F215)</f>
        <v>#N/A</v>
      </c>
      <c r="X215" s="38" t="e">
        <f t="shared" ref="X215:X272" ca="1" si="38">IF($H215="",NA(),$H215)</f>
        <v>#N/A</v>
      </c>
      <c r="Y215" s="38">
        <f t="shared" ref="Y215:Y272" si="39">ROW()-22</f>
        <v>193</v>
      </c>
      <c r="Z215" s="38" t="str">
        <f>IF($C215="","",COUNTIF($C215:$C$272,$C215))</f>
        <v/>
      </c>
    </row>
    <row r="216" spans="1:26" x14ac:dyDescent="0.45">
      <c r="A216" s="40" t="str">
        <f t="shared" si="32"/>
        <v/>
      </c>
      <c r="B216" s="41"/>
      <c r="C216" s="42"/>
      <c r="D216" s="43"/>
      <c r="E216" s="43"/>
      <c r="F216" s="44" t="str">
        <f t="shared" si="33"/>
        <v/>
      </c>
      <c r="G216" s="45" t="str">
        <f t="shared" ca="1" si="34"/>
        <v/>
      </c>
      <c r="H216" s="45" t="str">
        <f t="shared" ca="1" si="35"/>
        <v/>
      </c>
      <c r="I216" s="40" t="str">
        <f t="shared" si="36"/>
        <v/>
      </c>
      <c r="S216" t="str">
        <f>IF($C216="","",IF(COUNTIF($C$23:$C216,$C216)=1,COUNTIF($C$23:$C$272,$C216)-ROW()/100000,""))</f>
        <v/>
      </c>
      <c r="W216" s="38" t="e">
        <f t="shared" si="37"/>
        <v>#N/A</v>
      </c>
      <c r="X216" s="38" t="e">
        <f t="shared" ca="1" si="38"/>
        <v>#N/A</v>
      </c>
      <c r="Y216" s="38">
        <f t="shared" si="39"/>
        <v>194</v>
      </c>
      <c r="Z216" s="38" t="str">
        <f>IF($C216="","",COUNTIF($C216:$C$272,$C216))</f>
        <v/>
      </c>
    </row>
    <row r="217" spans="1:26" x14ac:dyDescent="0.45">
      <c r="A217" s="32" t="str">
        <f t="shared" si="32"/>
        <v/>
      </c>
      <c r="B217" s="33"/>
      <c r="C217" s="34"/>
      <c r="D217" s="35"/>
      <c r="E217" s="35"/>
      <c r="F217" s="36" t="str">
        <f t="shared" si="33"/>
        <v/>
      </c>
      <c r="G217" s="37" t="str">
        <f t="shared" ca="1" si="34"/>
        <v/>
      </c>
      <c r="H217" s="37" t="str">
        <f t="shared" ca="1" si="35"/>
        <v/>
      </c>
      <c r="I217" s="32" t="str">
        <f t="shared" si="36"/>
        <v/>
      </c>
      <c r="S217" t="str">
        <f>IF($C217="","",IF(COUNTIF($C$23:$C217,$C217)=1,COUNTIF($C$23:$C$272,$C217)-ROW()/100000,""))</f>
        <v/>
      </c>
      <c r="W217" s="38" t="e">
        <f t="shared" si="37"/>
        <v>#N/A</v>
      </c>
      <c r="X217" s="38" t="e">
        <f t="shared" ca="1" si="38"/>
        <v>#N/A</v>
      </c>
      <c r="Y217" s="38">
        <f t="shared" si="39"/>
        <v>195</v>
      </c>
      <c r="Z217" s="38" t="str">
        <f>IF($C217="","",COUNTIF($C217:$C$272,$C217))</f>
        <v/>
      </c>
    </row>
    <row r="218" spans="1:26" x14ac:dyDescent="0.45">
      <c r="A218" s="40" t="str">
        <f t="shared" si="32"/>
        <v/>
      </c>
      <c r="B218" s="41"/>
      <c r="C218" s="42"/>
      <c r="D218" s="43"/>
      <c r="E218" s="43"/>
      <c r="F218" s="44" t="str">
        <f t="shared" si="33"/>
        <v/>
      </c>
      <c r="G218" s="45" t="str">
        <f t="shared" ca="1" si="34"/>
        <v/>
      </c>
      <c r="H218" s="45" t="str">
        <f t="shared" ca="1" si="35"/>
        <v/>
      </c>
      <c r="I218" s="40" t="str">
        <f t="shared" si="36"/>
        <v/>
      </c>
      <c r="S218" t="str">
        <f>IF($C218="","",IF(COUNTIF($C$23:$C218,$C218)=1,COUNTIF($C$23:$C$272,$C218)-ROW()/100000,""))</f>
        <v/>
      </c>
      <c r="W218" s="38" t="e">
        <f t="shared" si="37"/>
        <v>#N/A</v>
      </c>
      <c r="X218" s="38" t="e">
        <f t="shared" ca="1" si="38"/>
        <v>#N/A</v>
      </c>
      <c r="Y218" s="38">
        <f t="shared" si="39"/>
        <v>196</v>
      </c>
      <c r="Z218" s="38" t="str">
        <f>IF($C218="","",COUNTIF($C218:$C$272,$C218))</f>
        <v/>
      </c>
    </row>
    <row r="219" spans="1:26" x14ac:dyDescent="0.45">
      <c r="A219" s="32" t="str">
        <f t="shared" si="32"/>
        <v/>
      </c>
      <c r="B219" s="33"/>
      <c r="C219" s="34"/>
      <c r="D219" s="35"/>
      <c r="E219" s="35"/>
      <c r="F219" s="36" t="str">
        <f t="shared" si="33"/>
        <v/>
      </c>
      <c r="G219" s="37" t="str">
        <f t="shared" ca="1" si="34"/>
        <v/>
      </c>
      <c r="H219" s="37" t="str">
        <f t="shared" ca="1" si="35"/>
        <v/>
      </c>
      <c r="I219" s="32" t="str">
        <f t="shared" si="36"/>
        <v/>
      </c>
      <c r="S219" t="str">
        <f>IF($C219="","",IF(COUNTIF($C$23:$C219,$C219)=1,COUNTIF($C$23:$C$272,$C219)-ROW()/100000,""))</f>
        <v/>
      </c>
      <c r="W219" s="38" t="e">
        <f t="shared" si="37"/>
        <v>#N/A</v>
      </c>
      <c r="X219" s="38" t="e">
        <f t="shared" ca="1" si="38"/>
        <v>#N/A</v>
      </c>
      <c r="Y219" s="38">
        <f t="shared" si="39"/>
        <v>197</v>
      </c>
      <c r="Z219" s="38" t="str">
        <f>IF($C219="","",COUNTIF($C219:$C$272,$C219))</f>
        <v/>
      </c>
    </row>
    <row r="220" spans="1:26" x14ac:dyDescent="0.45">
      <c r="A220" s="40" t="str">
        <f t="shared" si="32"/>
        <v/>
      </c>
      <c r="B220" s="41"/>
      <c r="C220" s="42"/>
      <c r="D220" s="43"/>
      <c r="E220" s="43"/>
      <c r="F220" s="44" t="str">
        <f t="shared" si="33"/>
        <v/>
      </c>
      <c r="G220" s="45" t="str">
        <f t="shared" ca="1" si="34"/>
        <v/>
      </c>
      <c r="H220" s="45" t="str">
        <f t="shared" ca="1" si="35"/>
        <v/>
      </c>
      <c r="I220" s="40" t="str">
        <f t="shared" si="36"/>
        <v/>
      </c>
      <c r="S220" t="str">
        <f>IF($C220="","",IF(COUNTIF($C$23:$C220,$C220)=1,COUNTIF($C$23:$C$272,$C220)-ROW()/100000,""))</f>
        <v/>
      </c>
      <c r="W220" s="38" t="e">
        <f t="shared" si="37"/>
        <v>#N/A</v>
      </c>
      <c r="X220" s="38" t="e">
        <f t="shared" ca="1" si="38"/>
        <v>#N/A</v>
      </c>
      <c r="Y220" s="38">
        <f t="shared" si="39"/>
        <v>198</v>
      </c>
      <c r="Z220" s="38" t="str">
        <f>IF($C220="","",COUNTIF($C220:$C$272,$C220))</f>
        <v/>
      </c>
    </row>
    <row r="221" spans="1:26" x14ac:dyDescent="0.45">
      <c r="A221" s="32" t="str">
        <f t="shared" si="32"/>
        <v/>
      </c>
      <c r="B221" s="33"/>
      <c r="C221" s="34"/>
      <c r="D221" s="35"/>
      <c r="E221" s="35"/>
      <c r="F221" s="36" t="str">
        <f t="shared" si="33"/>
        <v/>
      </c>
      <c r="G221" s="37" t="str">
        <f t="shared" ca="1" si="34"/>
        <v/>
      </c>
      <c r="H221" s="37" t="str">
        <f t="shared" ca="1" si="35"/>
        <v/>
      </c>
      <c r="I221" s="32" t="str">
        <f t="shared" si="36"/>
        <v/>
      </c>
      <c r="S221" t="str">
        <f>IF($C221="","",IF(COUNTIF($C$23:$C221,$C221)=1,COUNTIF($C$23:$C$272,$C221)-ROW()/100000,""))</f>
        <v/>
      </c>
      <c r="W221" s="38" t="e">
        <f t="shared" si="37"/>
        <v>#N/A</v>
      </c>
      <c r="X221" s="38" t="e">
        <f t="shared" ca="1" si="38"/>
        <v>#N/A</v>
      </c>
      <c r="Y221" s="38">
        <f t="shared" si="39"/>
        <v>199</v>
      </c>
      <c r="Z221" s="38" t="str">
        <f>IF($C221="","",COUNTIF($C221:$C$272,$C221))</f>
        <v/>
      </c>
    </row>
    <row r="222" spans="1:26" x14ac:dyDescent="0.45">
      <c r="A222" s="40" t="str">
        <f t="shared" si="32"/>
        <v/>
      </c>
      <c r="B222" s="41"/>
      <c r="C222" s="42"/>
      <c r="D222" s="43"/>
      <c r="E222" s="43"/>
      <c r="F222" s="44" t="str">
        <f t="shared" si="33"/>
        <v/>
      </c>
      <c r="G222" s="45" t="str">
        <f t="shared" ca="1" si="34"/>
        <v/>
      </c>
      <c r="H222" s="45" t="str">
        <f t="shared" ca="1" si="35"/>
        <v/>
      </c>
      <c r="I222" s="40" t="str">
        <f t="shared" si="36"/>
        <v/>
      </c>
      <c r="S222" t="str">
        <f>IF($C222="","",IF(COUNTIF($C$23:$C222,$C222)=1,COUNTIF($C$23:$C$272,$C222)-ROW()/100000,""))</f>
        <v/>
      </c>
      <c r="W222" s="38" t="e">
        <f t="shared" si="37"/>
        <v>#N/A</v>
      </c>
      <c r="X222" s="38" t="e">
        <f t="shared" ca="1" si="38"/>
        <v>#N/A</v>
      </c>
      <c r="Y222" s="38">
        <f t="shared" si="39"/>
        <v>200</v>
      </c>
      <c r="Z222" s="38" t="str">
        <f>IF($C222="","",COUNTIF($C222:$C$272,$C222))</f>
        <v/>
      </c>
    </row>
    <row r="223" spans="1:26" x14ac:dyDescent="0.45">
      <c r="A223" s="32" t="str">
        <f t="shared" si="32"/>
        <v/>
      </c>
      <c r="B223" s="33"/>
      <c r="C223" s="34"/>
      <c r="D223" s="35"/>
      <c r="E223" s="35"/>
      <c r="F223" s="36" t="str">
        <f t="shared" si="33"/>
        <v/>
      </c>
      <c r="G223" s="37" t="str">
        <f t="shared" ca="1" si="34"/>
        <v/>
      </c>
      <c r="H223" s="37" t="str">
        <f t="shared" ca="1" si="35"/>
        <v/>
      </c>
      <c r="I223" s="32" t="str">
        <f t="shared" si="36"/>
        <v/>
      </c>
      <c r="S223" t="str">
        <f>IF($C223="","",IF(COUNTIF($C$23:$C223,$C223)=1,COUNTIF($C$23:$C$272,$C223)-ROW()/100000,""))</f>
        <v/>
      </c>
      <c r="W223" s="38" t="e">
        <f t="shared" si="37"/>
        <v>#N/A</v>
      </c>
      <c r="X223" s="38" t="e">
        <f t="shared" ca="1" si="38"/>
        <v>#N/A</v>
      </c>
      <c r="Y223" s="38">
        <f t="shared" si="39"/>
        <v>201</v>
      </c>
      <c r="Z223" s="38" t="str">
        <f>IF($C223="","",COUNTIF($C223:$C$272,$C223))</f>
        <v/>
      </c>
    </row>
    <row r="224" spans="1:26" x14ac:dyDescent="0.45">
      <c r="A224" s="40" t="str">
        <f t="shared" si="32"/>
        <v/>
      </c>
      <c r="B224" s="41"/>
      <c r="C224" s="42"/>
      <c r="D224" s="43"/>
      <c r="E224" s="43"/>
      <c r="F224" s="44" t="str">
        <f t="shared" si="33"/>
        <v/>
      </c>
      <c r="G224" s="45" t="str">
        <f t="shared" ca="1" si="34"/>
        <v/>
      </c>
      <c r="H224" s="45" t="str">
        <f t="shared" ca="1" si="35"/>
        <v/>
      </c>
      <c r="I224" s="40" t="str">
        <f t="shared" si="36"/>
        <v/>
      </c>
      <c r="S224" t="str">
        <f>IF($C224="","",IF(COUNTIF($C$23:$C224,$C224)=1,COUNTIF($C$23:$C$272,$C224)-ROW()/100000,""))</f>
        <v/>
      </c>
      <c r="W224" s="38" t="e">
        <f t="shared" si="37"/>
        <v>#N/A</v>
      </c>
      <c r="X224" s="38" t="e">
        <f t="shared" ca="1" si="38"/>
        <v>#N/A</v>
      </c>
      <c r="Y224" s="38">
        <f t="shared" si="39"/>
        <v>202</v>
      </c>
      <c r="Z224" s="38" t="str">
        <f>IF($C224="","",COUNTIF($C224:$C$272,$C224))</f>
        <v/>
      </c>
    </row>
    <row r="225" spans="1:26" x14ac:dyDescent="0.45">
      <c r="A225" s="32" t="str">
        <f t="shared" si="32"/>
        <v/>
      </c>
      <c r="B225" s="33"/>
      <c r="C225" s="34"/>
      <c r="D225" s="35"/>
      <c r="E225" s="35"/>
      <c r="F225" s="36" t="str">
        <f t="shared" si="33"/>
        <v/>
      </c>
      <c r="G225" s="37" t="str">
        <f t="shared" ca="1" si="34"/>
        <v/>
      </c>
      <c r="H225" s="37" t="str">
        <f t="shared" ca="1" si="35"/>
        <v/>
      </c>
      <c r="I225" s="32" t="str">
        <f t="shared" si="36"/>
        <v/>
      </c>
      <c r="S225" t="str">
        <f>IF($C225="","",IF(COUNTIF($C$23:$C225,$C225)=1,COUNTIF($C$23:$C$272,$C225)-ROW()/100000,""))</f>
        <v/>
      </c>
      <c r="W225" s="38" t="e">
        <f t="shared" si="37"/>
        <v>#N/A</v>
      </c>
      <c r="X225" s="38" t="e">
        <f t="shared" ca="1" si="38"/>
        <v>#N/A</v>
      </c>
      <c r="Y225" s="38">
        <f t="shared" si="39"/>
        <v>203</v>
      </c>
      <c r="Z225" s="38" t="str">
        <f>IF($C225="","",COUNTIF($C225:$C$272,$C225))</f>
        <v/>
      </c>
    </row>
    <row r="226" spans="1:26" x14ac:dyDescent="0.45">
      <c r="A226" s="40" t="str">
        <f t="shared" si="32"/>
        <v/>
      </c>
      <c r="B226" s="41"/>
      <c r="C226" s="42"/>
      <c r="D226" s="43"/>
      <c r="E226" s="43"/>
      <c r="F226" s="44" t="str">
        <f t="shared" si="33"/>
        <v/>
      </c>
      <c r="G226" s="45" t="str">
        <f t="shared" ca="1" si="34"/>
        <v/>
      </c>
      <c r="H226" s="45" t="str">
        <f t="shared" ca="1" si="35"/>
        <v/>
      </c>
      <c r="I226" s="40" t="str">
        <f t="shared" si="36"/>
        <v/>
      </c>
      <c r="S226" t="str">
        <f>IF($C226="","",IF(COUNTIF($C$23:$C226,$C226)=1,COUNTIF($C$23:$C$272,$C226)-ROW()/100000,""))</f>
        <v/>
      </c>
      <c r="W226" s="38" t="e">
        <f t="shared" si="37"/>
        <v>#N/A</v>
      </c>
      <c r="X226" s="38" t="e">
        <f t="shared" ca="1" si="38"/>
        <v>#N/A</v>
      </c>
      <c r="Y226" s="38">
        <f t="shared" si="39"/>
        <v>204</v>
      </c>
      <c r="Z226" s="38" t="str">
        <f>IF($C226="","",COUNTIF($C226:$C$272,$C226))</f>
        <v/>
      </c>
    </row>
    <row r="227" spans="1:26" x14ac:dyDescent="0.45">
      <c r="A227" s="32" t="str">
        <f t="shared" si="32"/>
        <v/>
      </c>
      <c r="B227" s="33"/>
      <c r="C227" s="34"/>
      <c r="D227" s="35"/>
      <c r="E227" s="35"/>
      <c r="F227" s="36" t="str">
        <f t="shared" si="33"/>
        <v/>
      </c>
      <c r="G227" s="37" t="str">
        <f t="shared" ca="1" si="34"/>
        <v/>
      </c>
      <c r="H227" s="37" t="str">
        <f t="shared" ca="1" si="35"/>
        <v/>
      </c>
      <c r="I227" s="32" t="str">
        <f t="shared" si="36"/>
        <v/>
      </c>
      <c r="S227" t="str">
        <f>IF($C227="","",IF(COUNTIF($C$23:$C227,$C227)=1,COUNTIF($C$23:$C$272,$C227)-ROW()/100000,""))</f>
        <v/>
      </c>
      <c r="W227" s="38" t="e">
        <f t="shared" si="37"/>
        <v>#N/A</v>
      </c>
      <c r="X227" s="38" t="e">
        <f t="shared" ca="1" si="38"/>
        <v>#N/A</v>
      </c>
      <c r="Y227" s="38">
        <f t="shared" si="39"/>
        <v>205</v>
      </c>
      <c r="Z227" s="38" t="str">
        <f>IF($C227="","",COUNTIF($C227:$C$272,$C227))</f>
        <v/>
      </c>
    </row>
    <row r="228" spans="1:26" x14ac:dyDescent="0.45">
      <c r="A228" s="40" t="str">
        <f t="shared" si="32"/>
        <v/>
      </c>
      <c r="B228" s="41"/>
      <c r="C228" s="42"/>
      <c r="D228" s="43"/>
      <c r="E228" s="43"/>
      <c r="F228" s="44" t="str">
        <f t="shared" si="33"/>
        <v/>
      </c>
      <c r="G228" s="45" t="str">
        <f t="shared" ca="1" si="34"/>
        <v/>
      </c>
      <c r="H228" s="45" t="str">
        <f t="shared" ca="1" si="35"/>
        <v/>
      </c>
      <c r="I228" s="40" t="str">
        <f t="shared" si="36"/>
        <v/>
      </c>
      <c r="S228" t="str">
        <f>IF($C228="","",IF(COUNTIF($C$23:$C228,$C228)=1,COUNTIF($C$23:$C$272,$C228)-ROW()/100000,""))</f>
        <v/>
      </c>
      <c r="W228" s="38" t="e">
        <f t="shared" si="37"/>
        <v>#N/A</v>
      </c>
      <c r="X228" s="38" t="e">
        <f t="shared" ca="1" si="38"/>
        <v>#N/A</v>
      </c>
      <c r="Y228" s="38">
        <f t="shared" si="39"/>
        <v>206</v>
      </c>
      <c r="Z228" s="38" t="str">
        <f>IF($C228="","",COUNTIF($C228:$C$272,$C228))</f>
        <v/>
      </c>
    </row>
    <row r="229" spans="1:26" x14ac:dyDescent="0.45">
      <c r="A229" s="32" t="str">
        <f t="shared" si="32"/>
        <v/>
      </c>
      <c r="B229" s="33"/>
      <c r="C229" s="34"/>
      <c r="D229" s="35"/>
      <c r="E229" s="35"/>
      <c r="F229" s="36" t="str">
        <f t="shared" si="33"/>
        <v/>
      </c>
      <c r="G229" s="37" t="str">
        <f t="shared" ca="1" si="34"/>
        <v/>
      </c>
      <c r="H229" s="37" t="str">
        <f t="shared" ca="1" si="35"/>
        <v/>
      </c>
      <c r="I229" s="32" t="str">
        <f t="shared" si="36"/>
        <v/>
      </c>
      <c r="S229" t="str">
        <f>IF($C229="","",IF(COUNTIF($C$23:$C229,$C229)=1,COUNTIF($C$23:$C$272,$C229)-ROW()/100000,""))</f>
        <v/>
      </c>
      <c r="W229" s="38" t="e">
        <f t="shared" si="37"/>
        <v>#N/A</v>
      </c>
      <c r="X229" s="38" t="e">
        <f t="shared" ca="1" si="38"/>
        <v>#N/A</v>
      </c>
      <c r="Y229" s="38">
        <f t="shared" si="39"/>
        <v>207</v>
      </c>
      <c r="Z229" s="38" t="str">
        <f>IF($C229="","",COUNTIF($C229:$C$272,$C229))</f>
        <v/>
      </c>
    </row>
    <row r="230" spans="1:26" x14ac:dyDescent="0.45">
      <c r="A230" s="40" t="str">
        <f t="shared" si="32"/>
        <v/>
      </c>
      <c r="B230" s="41"/>
      <c r="C230" s="42"/>
      <c r="D230" s="43"/>
      <c r="E230" s="43"/>
      <c r="F230" s="44" t="str">
        <f t="shared" si="33"/>
        <v/>
      </c>
      <c r="G230" s="45" t="str">
        <f t="shared" ca="1" si="34"/>
        <v/>
      </c>
      <c r="H230" s="45" t="str">
        <f t="shared" ca="1" si="35"/>
        <v/>
      </c>
      <c r="I230" s="40" t="str">
        <f t="shared" si="36"/>
        <v/>
      </c>
      <c r="S230" t="str">
        <f>IF($C230="","",IF(COUNTIF($C$23:$C230,$C230)=1,COUNTIF($C$23:$C$272,$C230)-ROW()/100000,""))</f>
        <v/>
      </c>
      <c r="W230" s="38" t="e">
        <f t="shared" si="37"/>
        <v>#N/A</v>
      </c>
      <c r="X230" s="38" t="e">
        <f t="shared" ca="1" si="38"/>
        <v>#N/A</v>
      </c>
      <c r="Y230" s="38">
        <f t="shared" si="39"/>
        <v>208</v>
      </c>
      <c r="Z230" s="38" t="str">
        <f>IF($C230="","",COUNTIF($C230:$C$272,$C230))</f>
        <v/>
      </c>
    </row>
    <row r="231" spans="1:26" x14ac:dyDescent="0.45">
      <c r="A231" s="32" t="str">
        <f t="shared" si="32"/>
        <v/>
      </c>
      <c r="B231" s="33"/>
      <c r="C231" s="34"/>
      <c r="D231" s="35"/>
      <c r="E231" s="35"/>
      <c r="F231" s="36" t="str">
        <f t="shared" si="33"/>
        <v/>
      </c>
      <c r="G231" s="37" t="str">
        <f t="shared" ca="1" si="34"/>
        <v/>
      </c>
      <c r="H231" s="37" t="str">
        <f t="shared" ca="1" si="35"/>
        <v/>
      </c>
      <c r="I231" s="32" t="str">
        <f t="shared" si="36"/>
        <v/>
      </c>
      <c r="S231" t="str">
        <f>IF($C231="","",IF(COUNTIF($C$23:$C231,$C231)=1,COUNTIF($C$23:$C$272,$C231)-ROW()/100000,""))</f>
        <v/>
      </c>
      <c r="W231" s="38" t="e">
        <f t="shared" si="37"/>
        <v>#N/A</v>
      </c>
      <c r="X231" s="38" t="e">
        <f t="shared" ca="1" si="38"/>
        <v>#N/A</v>
      </c>
      <c r="Y231" s="38">
        <f t="shared" si="39"/>
        <v>209</v>
      </c>
      <c r="Z231" s="38" t="str">
        <f>IF($C231="","",COUNTIF($C231:$C$272,$C231))</f>
        <v/>
      </c>
    </row>
    <row r="232" spans="1:26" x14ac:dyDescent="0.45">
      <c r="A232" s="40" t="str">
        <f t="shared" si="32"/>
        <v/>
      </c>
      <c r="B232" s="41"/>
      <c r="C232" s="42"/>
      <c r="D232" s="43"/>
      <c r="E232" s="43"/>
      <c r="F232" s="44" t="str">
        <f t="shared" si="33"/>
        <v/>
      </c>
      <c r="G232" s="45" t="str">
        <f t="shared" ca="1" si="34"/>
        <v/>
      </c>
      <c r="H232" s="45" t="str">
        <f t="shared" ca="1" si="35"/>
        <v/>
      </c>
      <c r="I232" s="40" t="str">
        <f t="shared" si="36"/>
        <v/>
      </c>
      <c r="S232" t="str">
        <f>IF($C232="","",IF(COUNTIF($C$23:$C232,$C232)=1,COUNTIF($C$23:$C$272,$C232)-ROW()/100000,""))</f>
        <v/>
      </c>
      <c r="W232" s="38" t="e">
        <f t="shared" si="37"/>
        <v>#N/A</v>
      </c>
      <c r="X232" s="38" t="e">
        <f t="shared" ca="1" si="38"/>
        <v>#N/A</v>
      </c>
      <c r="Y232" s="38">
        <f t="shared" si="39"/>
        <v>210</v>
      </c>
      <c r="Z232" s="38" t="str">
        <f>IF($C232="","",COUNTIF($C232:$C$272,$C232))</f>
        <v/>
      </c>
    </row>
    <row r="233" spans="1:26" x14ac:dyDescent="0.45">
      <c r="A233" s="32" t="str">
        <f t="shared" si="32"/>
        <v/>
      </c>
      <c r="B233" s="33"/>
      <c r="C233" s="34"/>
      <c r="D233" s="35"/>
      <c r="E233" s="35"/>
      <c r="F233" s="36" t="str">
        <f t="shared" si="33"/>
        <v/>
      </c>
      <c r="G233" s="37" t="str">
        <f t="shared" ca="1" si="34"/>
        <v/>
      </c>
      <c r="H233" s="37" t="str">
        <f t="shared" ca="1" si="35"/>
        <v/>
      </c>
      <c r="I233" s="32" t="str">
        <f t="shared" si="36"/>
        <v/>
      </c>
      <c r="S233" t="str">
        <f>IF($C233="","",IF(COUNTIF($C$23:$C233,$C233)=1,COUNTIF($C$23:$C$272,$C233)-ROW()/100000,""))</f>
        <v/>
      </c>
      <c r="W233" s="38" t="e">
        <f t="shared" si="37"/>
        <v>#N/A</v>
      </c>
      <c r="X233" s="38" t="e">
        <f t="shared" ca="1" si="38"/>
        <v>#N/A</v>
      </c>
      <c r="Y233" s="38">
        <f t="shared" si="39"/>
        <v>211</v>
      </c>
      <c r="Z233" s="38" t="str">
        <f>IF($C233="","",COUNTIF($C233:$C$272,$C233))</f>
        <v/>
      </c>
    </row>
    <row r="234" spans="1:26" x14ac:dyDescent="0.45">
      <c r="A234" s="40" t="str">
        <f t="shared" si="32"/>
        <v/>
      </c>
      <c r="B234" s="41"/>
      <c r="C234" s="42"/>
      <c r="D234" s="43"/>
      <c r="E234" s="43"/>
      <c r="F234" s="44" t="str">
        <f t="shared" si="33"/>
        <v/>
      </c>
      <c r="G234" s="45" t="str">
        <f t="shared" ca="1" si="34"/>
        <v/>
      </c>
      <c r="H234" s="45" t="str">
        <f t="shared" ca="1" si="35"/>
        <v/>
      </c>
      <c r="I234" s="40" t="str">
        <f t="shared" si="36"/>
        <v/>
      </c>
      <c r="S234" t="str">
        <f>IF($C234="","",IF(COUNTIF($C$23:$C234,$C234)=1,COUNTIF($C$23:$C$272,$C234)-ROW()/100000,""))</f>
        <v/>
      </c>
      <c r="W234" s="38" t="e">
        <f t="shared" si="37"/>
        <v>#N/A</v>
      </c>
      <c r="X234" s="38" t="e">
        <f t="shared" ca="1" si="38"/>
        <v>#N/A</v>
      </c>
      <c r="Y234" s="38">
        <f t="shared" si="39"/>
        <v>212</v>
      </c>
      <c r="Z234" s="38" t="str">
        <f>IF($C234="","",COUNTIF($C234:$C$272,$C234))</f>
        <v/>
      </c>
    </row>
    <row r="235" spans="1:26" x14ac:dyDescent="0.45">
      <c r="A235" s="32" t="str">
        <f t="shared" si="32"/>
        <v/>
      </c>
      <c r="B235" s="33"/>
      <c r="C235" s="34"/>
      <c r="D235" s="35"/>
      <c r="E235" s="35"/>
      <c r="F235" s="36" t="str">
        <f t="shared" si="33"/>
        <v/>
      </c>
      <c r="G235" s="37" t="str">
        <f t="shared" ca="1" si="34"/>
        <v/>
      </c>
      <c r="H235" s="37" t="str">
        <f t="shared" ca="1" si="35"/>
        <v/>
      </c>
      <c r="I235" s="32" t="str">
        <f t="shared" si="36"/>
        <v/>
      </c>
      <c r="S235" t="str">
        <f>IF($C235="","",IF(COUNTIF($C$23:$C235,$C235)=1,COUNTIF($C$23:$C$272,$C235)-ROW()/100000,""))</f>
        <v/>
      </c>
      <c r="W235" s="38" t="e">
        <f t="shared" si="37"/>
        <v>#N/A</v>
      </c>
      <c r="X235" s="38" t="e">
        <f t="shared" ca="1" si="38"/>
        <v>#N/A</v>
      </c>
      <c r="Y235" s="38">
        <f t="shared" si="39"/>
        <v>213</v>
      </c>
      <c r="Z235" s="38" t="str">
        <f>IF($C235="","",COUNTIF($C235:$C$272,$C235))</f>
        <v/>
      </c>
    </row>
    <row r="236" spans="1:26" x14ac:dyDescent="0.45">
      <c r="A236" s="40" t="str">
        <f t="shared" si="32"/>
        <v/>
      </c>
      <c r="B236" s="41"/>
      <c r="C236" s="42"/>
      <c r="D236" s="43"/>
      <c r="E236" s="43"/>
      <c r="F236" s="44" t="str">
        <f t="shared" si="33"/>
        <v/>
      </c>
      <c r="G236" s="45" t="str">
        <f t="shared" ca="1" si="34"/>
        <v/>
      </c>
      <c r="H236" s="45" t="str">
        <f t="shared" ca="1" si="35"/>
        <v/>
      </c>
      <c r="I236" s="40" t="str">
        <f t="shared" si="36"/>
        <v/>
      </c>
      <c r="S236" t="str">
        <f>IF($C236="","",IF(COUNTIF($C$23:$C236,$C236)=1,COUNTIF($C$23:$C$272,$C236)-ROW()/100000,""))</f>
        <v/>
      </c>
      <c r="W236" s="38" t="e">
        <f t="shared" si="37"/>
        <v>#N/A</v>
      </c>
      <c r="X236" s="38" t="e">
        <f t="shared" ca="1" si="38"/>
        <v>#N/A</v>
      </c>
      <c r="Y236" s="38">
        <f t="shared" si="39"/>
        <v>214</v>
      </c>
      <c r="Z236" s="38" t="str">
        <f>IF($C236="","",COUNTIF($C236:$C$272,$C236))</f>
        <v/>
      </c>
    </row>
    <row r="237" spans="1:26" x14ac:dyDescent="0.45">
      <c r="A237" s="32" t="str">
        <f t="shared" si="32"/>
        <v/>
      </c>
      <c r="B237" s="33"/>
      <c r="C237" s="34"/>
      <c r="D237" s="35"/>
      <c r="E237" s="35"/>
      <c r="F237" s="36" t="str">
        <f t="shared" si="33"/>
        <v/>
      </c>
      <c r="G237" s="37" t="str">
        <f t="shared" ca="1" si="34"/>
        <v/>
      </c>
      <c r="H237" s="37" t="str">
        <f t="shared" ca="1" si="35"/>
        <v/>
      </c>
      <c r="I237" s="32" t="str">
        <f t="shared" si="36"/>
        <v/>
      </c>
      <c r="S237" t="str">
        <f>IF($C237="","",IF(COUNTIF($C$23:$C237,$C237)=1,COUNTIF($C$23:$C$272,$C237)-ROW()/100000,""))</f>
        <v/>
      </c>
      <c r="W237" s="38" t="e">
        <f t="shared" si="37"/>
        <v>#N/A</v>
      </c>
      <c r="X237" s="38" t="e">
        <f t="shared" ca="1" si="38"/>
        <v>#N/A</v>
      </c>
      <c r="Y237" s="38">
        <f t="shared" si="39"/>
        <v>215</v>
      </c>
      <c r="Z237" s="38" t="str">
        <f>IF($C237="","",COUNTIF($C237:$C$272,$C237))</f>
        <v/>
      </c>
    </row>
    <row r="238" spans="1:26" x14ac:dyDescent="0.45">
      <c r="A238" s="40" t="str">
        <f t="shared" si="32"/>
        <v/>
      </c>
      <c r="B238" s="41"/>
      <c r="C238" s="42"/>
      <c r="D238" s="43"/>
      <c r="E238" s="43"/>
      <c r="F238" s="44" t="str">
        <f t="shared" si="33"/>
        <v/>
      </c>
      <c r="G238" s="45" t="str">
        <f t="shared" ca="1" si="34"/>
        <v/>
      </c>
      <c r="H238" s="45" t="str">
        <f t="shared" ca="1" si="35"/>
        <v/>
      </c>
      <c r="I238" s="40" t="str">
        <f t="shared" si="36"/>
        <v/>
      </c>
      <c r="S238" t="str">
        <f>IF($C238="","",IF(COUNTIF($C$23:$C238,$C238)=1,COUNTIF($C$23:$C$272,$C238)-ROW()/100000,""))</f>
        <v/>
      </c>
      <c r="W238" s="38" t="e">
        <f t="shared" si="37"/>
        <v>#N/A</v>
      </c>
      <c r="X238" s="38" t="e">
        <f t="shared" ca="1" si="38"/>
        <v>#N/A</v>
      </c>
      <c r="Y238" s="38">
        <f t="shared" si="39"/>
        <v>216</v>
      </c>
      <c r="Z238" s="38" t="str">
        <f>IF($C238="","",COUNTIF($C238:$C$272,$C238))</f>
        <v/>
      </c>
    </row>
    <row r="239" spans="1:26" x14ac:dyDescent="0.45">
      <c r="A239" s="32" t="str">
        <f t="shared" si="32"/>
        <v/>
      </c>
      <c r="B239" s="33"/>
      <c r="C239" s="34"/>
      <c r="D239" s="35"/>
      <c r="E239" s="35"/>
      <c r="F239" s="36" t="str">
        <f t="shared" si="33"/>
        <v/>
      </c>
      <c r="G239" s="37" t="str">
        <f t="shared" ca="1" si="34"/>
        <v/>
      </c>
      <c r="H239" s="37" t="str">
        <f t="shared" ca="1" si="35"/>
        <v/>
      </c>
      <c r="I239" s="32" t="str">
        <f t="shared" si="36"/>
        <v/>
      </c>
      <c r="S239" t="str">
        <f>IF($C239="","",IF(COUNTIF($C$23:$C239,$C239)=1,COUNTIF($C$23:$C$272,$C239)-ROW()/100000,""))</f>
        <v/>
      </c>
      <c r="W239" s="38" t="e">
        <f t="shared" si="37"/>
        <v>#N/A</v>
      </c>
      <c r="X239" s="38" t="e">
        <f t="shared" ca="1" si="38"/>
        <v>#N/A</v>
      </c>
      <c r="Y239" s="38">
        <f t="shared" si="39"/>
        <v>217</v>
      </c>
      <c r="Z239" s="38" t="str">
        <f>IF($C239="","",COUNTIF($C239:$C$272,$C239))</f>
        <v/>
      </c>
    </row>
    <row r="240" spans="1:26" x14ac:dyDescent="0.45">
      <c r="A240" s="40" t="str">
        <f t="shared" si="32"/>
        <v/>
      </c>
      <c r="B240" s="41"/>
      <c r="C240" s="42"/>
      <c r="D240" s="43"/>
      <c r="E240" s="43"/>
      <c r="F240" s="44" t="str">
        <f t="shared" si="33"/>
        <v/>
      </c>
      <c r="G240" s="45" t="str">
        <f t="shared" ca="1" si="34"/>
        <v/>
      </c>
      <c r="H240" s="45" t="str">
        <f t="shared" ca="1" si="35"/>
        <v/>
      </c>
      <c r="I240" s="40" t="str">
        <f t="shared" si="36"/>
        <v/>
      </c>
      <c r="S240" t="str">
        <f>IF($C240="","",IF(COUNTIF($C$23:$C240,$C240)=1,COUNTIF($C$23:$C$272,$C240)-ROW()/100000,""))</f>
        <v/>
      </c>
      <c r="W240" s="38" t="e">
        <f t="shared" si="37"/>
        <v>#N/A</v>
      </c>
      <c r="X240" s="38" t="e">
        <f t="shared" ca="1" si="38"/>
        <v>#N/A</v>
      </c>
      <c r="Y240" s="38">
        <f t="shared" si="39"/>
        <v>218</v>
      </c>
      <c r="Z240" s="38" t="str">
        <f>IF($C240="","",COUNTIF($C240:$C$272,$C240))</f>
        <v/>
      </c>
    </row>
    <row r="241" spans="1:26" x14ac:dyDescent="0.45">
      <c r="A241" s="32" t="str">
        <f t="shared" si="32"/>
        <v/>
      </c>
      <c r="B241" s="33"/>
      <c r="C241" s="34"/>
      <c r="D241" s="35"/>
      <c r="E241" s="35"/>
      <c r="F241" s="36" t="str">
        <f t="shared" si="33"/>
        <v/>
      </c>
      <c r="G241" s="37" t="str">
        <f t="shared" ca="1" si="34"/>
        <v/>
      </c>
      <c r="H241" s="37" t="str">
        <f t="shared" ca="1" si="35"/>
        <v/>
      </c>
      <c r="I241" s="32" t="str">
        <f t="shared" si="36"/>
        <v/>
      </c>
      <c r="S241" t="str">
        <f>IF($C241="","",IF(COUNTIF($C$23:$C241,$C241)=1,COUNTIF($C$23:$C$272,$C241)-ROW()/100000,""))</f>
        <v/>
      </c>
      <c r="W241" s="38" t="e">
        <f t="shared" si="37"/>
        <v>#N/A</v>
      </c>
      <c r="X241" s="38" t="e">
        <f t="shared" ca="1" si="38"/>
        <v>#N/A</v>
      </c>
      <c r="Y241" s="38">
        <f t="shared" si="39"/>
        <v>219</v>
      </c>
      <c r="Z241" s="38" t="str">
        <f>IF($C241="","",COUNTIF($C241:$C$272,$C241))</f>
        <v/>
      </c>
    </row>
    <row r="242" spans="1:26" x14ac:dyDescent="0.45">
      <c r="A242" s="40" t="str">
        <f t="shared" si="32"/>
        <v/>
      </c>
      <c r="B242" s="41"/>
      <c r="C242" s="42"/>
      <c r="D242" s="43"/>
      <c r="E242" s="43"/>
      <c r="F242" s="44" t="str">
        <f t="shared" si="33"/>
        <v/>
      </c>
      <c r="G242" s="45" t="str">
        <f t="shared" ca="1" si="34"/>
        <v/>
      </c>
      <c r="H242" s="45" t="str">
        <f t="shared" ca="1" si="35"/>
        <v/>
      </c>
      <c r="I242" s="40" t="str">
        <f t="shared" si="36"/>
        <v/>
      </c>
      <c r="S242" t="str">
        <f>IF($C242="","",IF(COUNTIF($C$23:$C242,$C242)=1,COUNTIF($C$23:$C$272,$C242)-ROW()/100000,""))</f>
        <v/>
      </c>
      <c r="W242" s="38" t="e">
        <f t="shared" si="37"/>
        <v>#N/A</v>
      </c>
      <c r="X242" s="38" t="e">
        <f t="shared" ca="1" si="38"/>
        <v>#N/A</v>
      </c>
      <c r="Y242" s="38">
        <f t="shared" si="39"/>
        <v>220</v>
      </c>
      <c r="Z242" s="38" t="str">
        <f>IF($C242="","",COUNTIF($C242:$C$272,$C242))</f>
        <v/>
      </c>
    </row>
    <row r="243" spans="1:26" x14ac:dyDescent="0.45">
      <c r="A243" s="32" t="str">
        <f t="shared" si="32"/>
        <v/>
      </c>
      <c r="B243" s="33"/>
      <c r="C243" s="34"/>
      <c r="D243" s="35"/>
      <c r="E243" s="35"/>
      <c r="F243" s="36" t="str">
        <f t="shared" si="33"/>
        <v/>
      </c>
      <c r="G243" s="37" t="str">
        <f t="shared" ca="1" si="34"/>
        <v/>
      </c>
      <c r="H243" s="37" t="str">
        <f t="shared" ca="1" si="35"/>
        <v/>
      </c>
      <c r="I243" s="32" t="str">
        <f t="shared" si="36"/>
        <v/>
      </c>
      <c r="S243" t="str">
        <f>IF($C243="","",IF(COUNTIF($C$23:$C243,$C243)=1,COUNTIF($C$23:$C$272,$C243)-ROW()/100000,""))</f>
        <v/>
      </c>
      <c r="W243" s="38" t="e">
        <f t="shared" si="37"/>
        <v>#N/A</v>
      </c>
      <c r="X243" s="38" t="e">
        <f t="shared" ca="1" si="38"/>
        <v>#N/A</v>
      </c>
      <c r="Y243" s="38">
        <f t="shared" si="39"/>
        <v>221</v>
      </c>
      <c r="Z243" s="38" t="str">
        <f>IF($C243="","",COUNTIF($C243:$C$272,$C243))</f>
        <v/>
      </c>
    </row>
    <row r="244" spans="1:26" x14ac:dyDescent="0.45">
      <c r="A244" s="40" t="str">
        <f t="shared" si="32"/>
        <v/>
      </c>
      <c r="B244" s="41"/>
      <c r="C244" s="42"/>
      <c r="D244" s="43"/>
      <c r="E244" s="43"/>
      <c r="F244" s="44" t="str">
        <f t="shared" si="33"/>
        <v/>
      </c>
      <c r="G244" s="45" t="str">
        <f t="shared" ca="1" si="34"/>
        <v/>
      </c>
      <c r="H244" s="45" t="str">
        <f t="shared" ca="1" si="35"/>
        <v/>
      </c>
      <c r="I244" s="40" t="str">
        <f t="shared" si="36"/>
        <v/>
      </c>
      <c r="S244" t="str">
        <f>IF($C244="","",IF(COUNTIF($C$23:$C244,$C244)=1,COUNTIF($C$23:$C$272,$C244)-ROW()/100000,""))</f>
        <v/>
      </c>
      <c r="W244" s="38" t="e">
        <f t="shared" si="37"/>
        <v>#N/A</v>
      </c>
      <c r="X244" s="38" t="e">
        <f t="shared" ca="1" si="38"/>
        <v>#N/A</v>
      </c>
      <c r="Y244" s="38">
        <f t="shared" si="39"/>
        <v>222</v>
      </c>
      <c r="Z244" s="38" t="str">
        <f>IF($C244="","",COUNTIF($C244:$C$272,$C244))</f>
        <v/>
      </c>
    </row>
    <row r="245" spans="1:26" x14ac:dyDescent="0.45">
      <c r="A245" s="32" t="str">
        <f t="shared" si="32"/>
        <v/>
      </c>
      <c r="B245" s="33"/>
      <c r="C245" s="34"/>
      <c r="D245" s="35"/>
      <c r="E245" s="35"/>
      <c r="F245" s="36" t="str">
        <f t="shared" si="33"/>
        <v/>
      </c>
      <c r="G245" s="37" t="str">
        <f t="shared" ca="1" si="34"/>
        <v/>
      </c>
      <c r="H245" s="37" t="str">
        <f t="shared" ca="1" si="35"/>
        <v/>
      </c>
      <c r="I245" s="32" t="str">
        <f t="shared" si="36"/>
        <v/>
      </c>
      <c r="S245" t="str">
        <f>IF($C245="","",IF(COUNTIF($C$23:$C245,$C245)=1,COUNTIF($C$23:$C$272,$C245)-ROW()/100000,""))</f>
        <v/>
      </c>
      <c r="W245" s="38" t="e">
        <f t="shared" si="37"/>
        <v>#N/A</v>
      </c>
      <c r="X245" s="38" t="e">
        <f t="shared" ca="1" si="38"/>
        <v>#N/A</v>
      </c>
      <c r="Y245" s="38">
        <f t="shared" si="39"/>
        <v>223</v>
      </c>
      <c r="Z245" s="38" t="str">
        <f>IF($C245="","",COUNTIF($C245:$C$272,$C245))</f>
        <v/>
      </c>
    </row>
    <row r="246" spans="1:26" x14ac:dyDescent="0.45">
      <c r="A246" s="40" t="str">
        <f t="shared" si="32"/>
        <v/>
      </c>
      <c r="B246" s="41"/>
      <c r="C246" s="42"/>
      <c r="D246" s="43"/>
      <c r="E246" s="43"/>
      <c r="F246" s="44" t="str">
        <f t="shared" si="33"/>
        <v/>
      </c>
      <c r="G246" s="45" t="str">
        <f t="shared" ca="1" si="34"/>
        <v/>
      </c>
      <c r="H246" s="45" t="str">
        <f t="shared" ca="1" si="35"/>
        <v/>
      </c>
      <c r="I246" s="40" t="str">
        <f t="shared" si="36"/>
        <v/>
      </c>
      <c r="S246" t="str">
        <f>IF($C246="","",IF(COUNTIF($C$23:$C246,$C246)=1,COUNTIF($C$23:$C$272,$C246)-ROW()/100000,""))</f>
        <v/>
      </c>
      <c r="W246" s="38" t="e">
        <f t="shared" si="37"/>
        <v>#N/A</v>
      </c>
      <c r="X246" s="38" t="e">
        <f t="shared" ca="1" si="38"/>
        <v>#N/A</v>
      </c>
      <c r="Y246" s="38">
        <f t="shared" si="39"/>
        <v>224</v>
      </c>
      <c r="Z246" s="38" t="str">
        <f>IF($C246="","",COUNTIF($C246:$C$272,$C246))</f>
        <v/>
      </c>
    </row>
    <row r="247" spans="1:26" x14ac:dyDescent="0.45">
      <c r="A247" s="32" t="str">
        <f t="shared" si="32"/>
        <v/>
      </c>
      <c r="B247" s="33"/>
      <c r="C247" s="34"/>
      <c r="D247" s="35"/>
      <c r="E247" s="35"/>
      <c r="F247" s="36" t="str">
        <f t="shared" si="33"/>
        <v/>
      </c>
      <c r="G247" s="37" t="str">
        <f t="shared" ca="1" si="34"/>
        <v/>
      </c>
      <c r="H247" s="37" t="str">
        <f t="shared" ca="1" si="35"/>
        <v/>
      </c>
      <c r="I247" s="32" t="str">
        <f t="shared" si="36"/>
        <v/>
      </c>
      <c r="S247" t="str">
        <f>IF($C247="","",IF(COUNTIF($C$23:$C247,$C247)=1,COUNTIF($C$23:$C$272,$C247)-ROW()/100000,""))</f>
        <v/>
      </c>
      <c r="W247" s="38" t="e">
        <f t="shared" si="37"/>
        <v>#N/A</v>
      </c>
      <c r="X247" s="38" t="e">
        <f t="shared" ca="1" si="38"/>
        <v>#N/A</v>
      </c>
      <c r="Y247" s="38">
        <f t="shared" si="39"/>
        <v>225</v>
      </c>
      <c r="Z247" s="38" t="str">
        <f>IF($C247="","",COUNTIF($C247:$C$272,$C247))</f>
        <v/>
      </c>
    </row>
    <row r="248" spans="1:26" x14ac:dyDescent="0.45">
      <c r="A248" s="40" t="str">
        <f t="shared" si="32"/>
        <v/>
      </c>
      <c r="B248" s="41"/>
      <c r="C248" s="42"/>
      <c r="D248" s="43"/>
      <c r="E248" s="43"/>
      <c r="F248" s="44" t="str">
        <f t="shared" si="33"/>
        <v/>
      </c>
      <c r="G248" s="45" t="str">
        <f t="shared" ca="1" si="34"/>
        <v/>
      </c>
      <c r="H248" s="45" t="str">
        <f t="shared" ca="1" si="35"/>
        <v/>
      </c>
      <c r="I248" s="40" t="str">
        <f t="shared" si="36"/>
        <v/>
      </c>
      <c r="S248" t="str">
        <f>IF($C248="","",IF(COUNTIF($C$23:$C248,$C248)=1,COUNTIF($C$23:$C$272,$C248)-ROW()/100000,""))</f>
        <v/>
      </c>
      <c r="W248" s="38" t="e">
        <f t="shared" si="37"/>
        <v>#N/A</v>
      </c>
      <c r="X248" s="38" t="e">
        <f t="shared" ca="1" si="38"/>
        <v>#N/A</v>
      </c>
      <c r="Y248" s="38">
        <f t="shared" si="39"/>
        <v>226</v>
      </c>
      <c r="Z248" s="38" t="str">
        <f>IF($C248="","",COUNTIF($C248:$C$272,$C248))</f>
        <v/>
      </c>
    </row>
    <row r="249" spans="1:26" x14ac:dyDescent="0.45">
      <c r="A249" s="32" t="str">
        <f t="shared" si="32"/>
        <v/>
      </c>
      <c r="B249" s="33"/>
      <c r="C249" s="34"/>
      <c r="D249" s="35"/>
      <c r="E249" s="35"/>
      <c r="F249" s="36" t="str">
        <f t="shared" si="33"/>
        <v/>
      </c>
      <c r="G249" s="37" t="str">
        <f t="shared" ca="1" si="34"/>
        <v/>
      </c>
      <c r="H249" s="37" t="str">
        <f t="shared" ca="1" si="35"/>
        <v/>
      </c>
      <c r="I249" s="32" t="str">
        <f t="shared" si="36"/>
        <v/>
      </c>
      <c r="S249" t="str">
        <f>IF($C249="","",IF(COUNTIF($C$23:$C249,$C249)=1,COUNTIF($C$23:$C$272,$C249)-ROW()/100000,""))</f>
        <v/>
      </c>
      <c r="W249" s="38" t="e">
        <f t="shared" si="37"/>
        <v>#N/A</v>
      </c>
      <c r="X249" s="38" t="e">
        <f t="shared" ca="1" si="38"/>
        <v>#N/A</v>
      </c>
      <c r="Y249" s="38">
        <f t="shared" si="39"/>
        <v>227</v>
      </c>
      <c r="Z249" s="38" t="str">
        <f>IF($C249="","",COUNTIF($C249:$C$272,$C249))</f>
        <v/>
      </c>
    </row>
    <row r="250" spans="1:26" x14ac:dyDescent="0.45">
      <c r="A250" s="40" t="str">
        <f t="shared" si="32"/>
        <v/>
      </c>
      <c r="B250" s="41"/>
      <c r="C250" s="42"/>
      <c r="D250" s="43"/>
      <c r="E250" s="43"/>
      <c r="F250" s="44" t="str">
        <f t="shared" si="33"/>
        <v/>
      </c>
      <c r="G250" s="45" t="str">
        <f t="shared" ca="1" si="34"/>
        <v/>
      </c>
      <c r="H250" s="45" t="str">
        <f t="shared" ca="1" si="35"/>
        <v/>
      </c>
      <c r="I250" s="40" t="str">
        <f t="shared" si="36"/>
        <v/>
      </c>
      <c r="S250" t="str">
        <f>IF($C250="","",IF(COUNTIF($C$23:$C250,$C250)=1,COUNTIF($C$23:$C$272,$C250)-ROW()/100000,""))</f>
        <v/>
      </c>
      <c r="W250" s="38" t="e">
        <f t="shared" si="37"/>
        <v>#N/A</v>
      </c>
      <c r="X250" s="38" t="e">
        <f t="shared" ca="1" si="38"/>
        <v>#N/A</v>
      </c>
      <c r="Y250" s="38">
        <f t="shared" si="39"/>
        <v>228</v>
      </c>
      <c r="Z250" s="38" t="str">
        <f>IF($C250="","",COUNTIF($C250:$C$272,$C250))</f>
        <v/>
      </c>
    </row>
    <row r="251" spans="1:26" x14ac:dyDescent="0.45">
      <c r="A251" s="32" t="str">
        <f t="shared" si="32"/>
        <v/>
      </c>
      <c r="B251" s="33"/>
      <c r="C251" s="34"/>
      <c r="D251" s="35"/>
      <c r="E251" s="35"/>
      <c r="F251" s="36" t="str">
        <f t="shared" si="33"/>
        <v/>
      </c>
      <c r="G251" s="37" t="str">
        <f t="shared" ca="1" si="34"/>
        <v/>
      </c>
      <c r="H251" s="37" t="str">
        <f t="shared" ca="1" si="35"/>
        <v/>
      </c>
      <c r="I251" s="32" t="str">
        <f t="shared" si="36"/>
        <v/>
      </c>
      <c r="S251" t="str">
        <f>IF($C251="","",IF(COUNTIF($C$23:$C251,$C251)=1,COUNTIF($C$23:$C$272,$C251)-ROW()/100000,""))</f>
        <v/>
      </c>
      <c r="W251" s="38" t="e">
        <f t="shared" si="37"/>
        <v>#N/A</v>
      </c>
      <c r="X251" s="38" t="e">
        <f t="shared" ca="1" si="38"/>
        <v>#N/A</v>
      </c>
      <c r="Y251" s="38">
        <f t="shared" si="39"/>
        <v>229</v>
      </c>
      <c r="Z251" s="38" t="str">
        <f>IF($C251="","",COUNTIF($C251:$C$272,$C251))</f>
        <v/>
      </c>
    </row>
    <row r="252" spans="1:26" x14ac:dyDescent="0.45">
      <c r="A252" s="40" t="str">
        <f t="shared" si="32"/>
        <v/>
      </c>
      <c r="B252" s="41"/>
      <c r="C252" s="42"/>
      <c r="D252" s="43"/>
      <c r="E252" s="43"/>
      <c r="F252" s="44" t="str">
        <f t="shared" si="33"/>
        <v/>
      </c>
      <c r="G252" s="45" t="str">
        <f t="shared" ca="1" si="34"/>
        <v/>
      </c>
      <c r="H252" s="45" t="str">
        <f t="shared" ca="1" si="35"/>
        <v/>
      </c>
      <c r="I252" s="40" t="str">
        <f t="shared" si="36"/>
        <v/>
      </c>
      <c r="S252" t="str">
        <f>IF($C252="","",IF(COUNTIF($C$23:$C252,$C252)=1,COUNTIF($C$23:$C$272,$C252)-ROW()/100000,""))</f>
        <v/>
      </c>
      <c r="W252" s="38" t="e">
        <f t="shared" si="37"/>
        <v>#N/A</v>
      </c>
      <c r="X252" s="38" t="e">
        <f t="shared" ca="1" si="38"/>
        <v>#N/A</v>
      </c>
      <c r="Y252" s="38">
        <f t="shared" si="39"/>
        <v>230</v>
      </c>
      <c r="Z252" s="38" t="str">
        <f>IF($C252="","",COUNTIF($C252:$C$272,$C252))</f>
        <v/>
      </c>
    </row>
    <row r="253" spans="1:26" x14ac:dyDescent="0.45">
      <c r="A253" s="32" t="str">
        <f t="shared" si="32"/>
        <v/>
      </c>
      <c r="B253" s="33"/>
      <c r="C253" s="34"/>
      <c r="D253" s="35"/>
      <c r="E253" s="35"/>
      <c r="F253" s="36" t="str">
        <f t="shared" si="33"/>
        <v/>
      </c>
      <c r="G253" s="37" t="str">
        <f t="shared" ca="1" si="34"/>
        <v/>
      </c>
      <c r="H253" s="37" t="str">
        <f t="shared" ca="1" si="35"/>
        <v/>
      </c>
      <c r="I253" s="32" t="str">
        <f t="shared" si="36"/>
        <v/>
      </c>
      <c r="S253" t="str">
        <f>IF($C253="","",IF(COUNTIF($C$23:$C253,$C253)=1,COUNTIF($C$23:$C$272,$C253)-ROW()/100000,""))</f>
        <v/>
      </c>
      <c r="W253" s="38" t="e">
        <f t="shared" si="37"/>
        <v>#N/A</v>
      </c>
      <c r="X253" s="38" t="e">
        <f t="shared" ca="1" si="38"/>
        <v>#N/A</v>
      </c>
      <c r="Y253" s="38">
        <f t="shared" si="39"/>
        <v>231</v>
      </c>
      <c r="Z253" s="38" t="str">
        <f>IF($C253="","",COUNTIF($C253:$C$272,$C253))</f>
        <v/>
      </c>
    </row>
    <row r="254" spans="1:26" x14ac:dyDescent="0.45">
      <c r="A254" s="40" t="str">
        <f t="shared" si="32"/>
        <v/>
      </c>
      <c r="B254" s="41"/>
      <c r="C254" s="42"/>
      <c r="D254" s="43"/>
      <c r="E254" s="43"/>
      <c r="F254" s="44" t="str">
        <f t="shared" si="33"/>
        <v/>
      </c>
      <c r="G254" s="45" t="str">
        <f t="shared" ca="1" si="34"/>
        <v/>
      </c>
      <c r="H254" s="45" t="str">
        <f t="shared" ca="1" si="35"/>
        <v/>
      </c>
      <c r="I254" s="40" t="str">
        <f t="shared" si="36"/>
        <v/>
      </c>
      <c r="S254" t="str">
        <f>IF($C254="","",IF(COUNTIF($C$23:$C254,$C254)=1,COUNTIF($C$23:$C$272,$C254)-ROW()/100000,""))</f>
        <v/>
      </c>
      <c r="W254" s="38" t="e">
        <f t="shared" si="37"/>
        <v>#N/A</v>
      </c>
      <c r="X254" s="38" t="e">
        <f t="shared" ca="1" si="38"/>
        <v>#N/A</v>
      </c>
      <c r="Y254" s="38">
        <f t="shared" si="39"/>
        <v>232</v>
      </c>
      <c r="Z254" s="38" t="str">
        <f>IF($C254="","",COUNTIF($C254:$C$272,$C254))</f>
        <v/>
      </c>
    </row>
    <row r="255" spans="1:26" x14ac:dyDescent="0.45">
      <c r="A255" s="32" t="str">
        <f t="shared" si="32"/>
        <v/>
      </c>
      <c r="B255" s="33"/>
      <c r="C255" s="34"/>
      <c r="D255" s="35"/>
      <c r="E255" s="35"/>
      <c r="F255" s="36" t="str">
        <f t="shared" si="33"/>
        <v/>
      </c>
      <c r="G255" s="37" t="str">
        <f t="shared" ca="1" si="34"/>
        <v/>
      </c>
      <c r="H255" s="37" t="str">
        <f t="shared" ca="1" si="35"/>
        <v/>
      </c>
      <c r="I255" s="32" t="str">
        <f t="shared" si="36"/>
        <v/>
      </c>
      <c r="S255" t="str">
        <f>IF($C255="","",IF(COUNTIF($C$23:$C255,$C255)=1,COUNTIF($C$23:$C$272,$C255)-ROW()/100000,""))</f>
        <v/>
      </c>
      <c r="W255" s="38" t="e">
        <f t="shared" si="37"/>
        <v>#N/A</v>
      </c>
      <c r="X255" s="38" t="e">
        <f t="shared" ca="1" si="38"/>
        <v>#N/A</v>
      </c>
      <c r="Y255" s="38">
        <f t="shared" si="39"/>
        <v>233</v>
      </c>
      <c r="Z255" s="38" t="str">
        <f>IF($C255="","",COUNTIF($C255:$C$272,$C255))</f>
        <v/>
      </c>
    </row>
    <row r="256" spans="1:26" x14ac:dyDescent="0.45">
      <c r="A256" s="40" t="str">
        <f t="shared" si="32"/>
        <v/>
      </c>
      <c r="B256" s="41"/>
      <c r="C256" s="42"/>
      <c r="D256" s="43"/>
      <c r="E256" s="43"/>
      <c r="F256" s="44" t="str">
        <f t="shared" si="33"/>
        <v/>
      </c>
      <c r="G256" s="45" t="str">
        <f t="shared" ca="1" si="34"/>
        <v/>
      </c>
      <c r="H256" s="45" t="str">
        <f t="shared" ca="1" si="35"/>
        <v/>
      </c>
      <c r="I256" s="40" t="str">
        <f t="shared" si="36"/>
        <v/>
      </c>
      <c r="S256" t="str">
        <f>IF($C256="","",IF(COUNTIF($C$23:$C256,$C256)=1,COUNTIF($C$23:$C$272,$C256)-ROW()/100000,""))</f>
        <v/>
      </c>
      <c r="W256" s="38" t="e">
        <f t="shared" si="37"/>
        <v>#N/A</v>
      </c>
      <c r="X256" s="38" t="e">
        <f t="shared" ca="1" si="38"/>
        <v>#N/A</v>
      </c>
      <c r="Y256" s="38">
        <f t="shared" si="39"/>
        <v>234</v>
      </c>
      <c r="Z256" s="38" t="str">
        <f>IF($C256="","",COUNTIF($C256:$C$272,$C256))</f>
        <v/>
      </c>
    </row>
    <row r="257" spans="1:26" x14ac:dyDescent="0.45">
      <c r="A257" s="32" t="str">
        <f t="shared" si="32"/>
        <v/>
      </c>
      <c r="B257" s="33"/>
      <c r="C257" s="34"/>
      <c r="D257" s="35"/>
      <c r="E257" s="35"/>
      <c r="F257" s="36" t="str">
        <f t="shared" si="33"/>
        <v/>
      </c>
      <c r="G257" s="37" t="str">
        <f t="shared" ca="1" si="34"/>
        <v/>
      </c>
      <c r="H257" s="37" t="str">
        <f t="shared" ca="1" si="35"/>
        <v/>
      </c>
      <c r="I257" s="32" t="str">
        <f t="shared" si="36"/>
        <v/>
      </c>
      <c r="S257" t="str">
        <f>IF($C257="","",IF(COUNTIF($C$23:$C257,$C257)=1,COUNTIF($C$23:$C$272,$C257)-ROW()/100000,""))</f>
        <v/>
      </c>
      <c r="W257" s="38" t="e">
        <f t="shared" si="37"/>
        <v>#N/A</v>
      </c>
      <c r="X257" s="38" t="e">
        <f t="shared" ca="1" si="38"/>
        <v>#N/A</v>
      </c>
      <c r="Y257" s="38">
        <f t="shared" si="39"/>
        <v>235</v>
      </c>
      <c r="Z257" s="38" t="str">
        <f>IF($C257="","",COUNTIF($C257:$C$272,$C257))</f>
        <v/>
      </c>
    </row>
    <row r="258" spans="1:26" x14ac:dyDescent="0.45">
      <c r="A258" s="40" t="str">
        <f t="shared" si="32"/>
        <v/>
      </c>
      <c r="B258" s="41"/>
      <c r="C258" s="42"/>
      <c r="D258" s="43"/>
      <c r="E258" s="43"/>
      <c r="F258" s="44" t="str">
        <f t="shared" si="33"/>
        <v/>
      </c>
      <c r="G258" s="45" t="str">
        <f t="shared" ca="1" si="34"/>
        <v/>
      </c>
      <c r="H258" s="45" t="str">
        <f t="shared" ca="1" si="35"/>
        <v/>
      </c>
      <c r="I258" s="40" t="str">
        <f t="shared" si="36"/>
        <v/>
      </c>
      <c r="S258" t="str">
        <f>IF($C258="","",IF(COUNTIF($C$23:$C258,$C258)=1,COUNTIF($C$23:$C$272,$C258)-ROW()/100000,""))</f>
        <v/>
      </c>
      <c r="W258" s="38" t="e">
        <f t="shared" si="37"/>
        <v>#N/A</v>
      </c>
      <c r="X258" s="38" t="e">
        <f t="shared" ca="1" si="38"/>
        <v>#N/A</v>
      </c>
      <c r="Y258" s="38">
        <f t="shared" si="39"/>
        <v>236</v>
      </c>
      <c r="Z258" s="38" t="str">
        <f>IF($C258="","",COUNTIF($C258:$C$272,$C258))</f>
        <v/>
      </c>
    </row>
    <row r="259" spans="1:26" x14ac:dyDescent="0.45">
      <c r="A259" s="32" t="str">
        <f t="shared" si="32"/>
        <v/>
      </c>
      <c r="B259" s="33"/>
      <c r="C259" s="34"/>
      <c r="D259" s="35"/>
      <c r="E259" s="35"/>
      <c r="F259" s="36" t="str">
        <f t="shared" si="33"/>
        <v/>
      </c>
      <c r="G259" s="37" t="str">
        <f t="shared" ca="1" si="34"/>
        <v/>
      </c>
      <c r="H259" s="37" t="str">
        <f t="shared" ca="1" si="35"/>
        <v/>
      </c>
      <c r="I259" s="32" t="str">
        <f t="shared" si="36"/>
        <v/>
      </c>
      <c r="S259" t="str">
        <f>IF($C259="","",IF(COUNTIF($C$23:$C259,$C259)=1,COUNTIF($C$23:$C$272,$C259)-ROW()/100000,""))</f>
        <v/>
      </c>
      <c r="W259" s="38" t="e">
        <f t="shared" si="37"/>
        <v>#N/A</v>
      </c>
      <c r="X259" s="38" t="e">
        <f t="shared" ca="1" si="38"/>
        <v>#N/A</v>
      </c>
      <c r="Y259" s="38">
        <f t="shared" si="39"/>
        <v>237</v>
      </c>
      <c r="Z259" s="38" t="str">
        <f>IF($C259="","",COUNTIF($C259:$C$272,$C259))</f>
        <v/>
      </c>
    </row>
    <row r="260" spans="1:26" x14ac:dyDescent="0.45">
      <c r="A260" s="40" t="str">
        <f t="shared" si="32"/>
        <v/>
      </c>
      <c r="B260" s="41"/>
      <c r="C260" s="42"/>
      <c r="D260" s="43"/>
      <c r="E260" s="43"/>
      <c r="F260" s="44" t="str">
        <f t="shared" si="33"/>
        <v/>
      </c>
      <c r="G260" s="45" t="str">
        <f t="shared" ca="1" si="34"/>
        <v/>
      </c>
      <c r="H260" s="45" t="str">
        <f t="shared" ca="1" si="35"/>
        <v/>
      </c>
      <c r="I260" s="40" t="str">
        <f t="shared" si="36"/>
        <v/>
      </c>
      <c r="S260" t="str">
        <f>IF($C260="","",IF(COUNTIF($C$23:$C260,$C260)=1,COUNTIF($C$23:$C$272,$C260)-ROW()/100000,""))</f>
        <v/>
      </c>
      <c r="W260" s="38" t="e">
        <f t="shared" si="37"/>
        <v>#N/A</v>
      </c>
      <c r="X260" s="38" t="e">
        <f t="shared" ca="1" si="38"/>
        <v>#N/A</v>
      </c>
      <c r="Y260" s="38">
        <f t="shared" si="39"/>
        <v>238</v>
      </c>
      <c r="Z260" s="38" t="str">
        <f>IF($C260="","",COUNTIF($C260:$C$272,$C260))</f>
        <v/>
      </c>
    </row>
    <row r="261" spans="1:26" x14ac:dyDescent="0.45">
      <c r="A261" s="32" t="str">
        <f t="shared" si="32"/>
        <v/>
      </c>
      <c r="B261" s="33"/>
      <c r="C261" s="34"/>
      <c r="D261" s="35"/>
      <c r="E261" s="35"/>
      <c r="F261" s="36" t="str">
        <f t="shared" si="33"/>
        <v/>
      </c>
      <c r="G261" s="37" t="str">
        <f t="shared" ca="1" si="34"/>
        <v/>
      </c>
      <c r="H261" s="37" t="str">
        <f t="shared" ca="1" si="35"/>
        <v/>
      </c>
      <c r="I261" s="32" t="str">
        <f t="shared" si="36"/>
        <v/>
      </c>
      <c r="S261" t="str">
        <f>IF($C261="","",IF(COUNTIF($C$23:$C261,$C261)=1,COUNTIF($C$23:$C$272,$C261)-ROW()/100000,""))</f>
        <v/>
      </c>
      <c r="W261" s="38" t="e">
        <f t="shared" si="37"/>
        <v>#N/A</v>
      </c>
      <c r="X261" s="38" t="e">
        <f t="shared" ca="1" si="38"/>
        <v>#N/A</v>
      </c>
      <c r="Y261" s="38">
        <f t="shared" si="39"/>
        <v>239</v>
      </c>
      <c r="Z261" s="38" t="str">
        <f>IF($C261="","",COUNTIF($C261:$C$272,$C261))</f>
        <v/>
      </c>
    </row>
    <row r="262" spans="1:26" x14ac:dyDescent="0.45">
      <c r="A262" s="40" t="str">
        <f t="shared" si="32"/>
        <v/>
      </c>
      <c r="B262" s="41"/>
      <c r="C262" s="42"/>
      <c r="D262" s="43"/>
      <c r="E262" s="43"/>
      <c r="F262" s="44" t="str">
        <f t="shared" si="33"/>
        <v/>
      </c>
      <c r="G262" s="45" t="str">
        <f t="shared" ca="1" si="34"/>
        <v/>
      </c>
      <c r="H262" s="45" t="str">
        <f t="shared" ca="1" si="35"/>
        <v/>
      </c>
      <c r="I262" s="40" t="str">
        <f t="shared" si="36"/>
        <v/>
      </c>
      <c r="S262" t="str">
        <f>IF($C262="","",IF(COUNTIF($C$23:$C262,$C262)=1,COUNTIF($C$23:$C$272,$C262)-ROW()/100000,""))</f>
        <v/>
      </c>
      <c r="W262" s="38" t="e">
        <f t="shared" si="37"/>
        <v>#N/A</v>
      </c>
      <c r="X262" s="38" t="e">
        <f t="shared" ca="1" si="38"/>
        <v>#N/A</v>
      </c>
      <c r="Y262" s="38">
        <f t="shared" si="39"/>
        <v>240</v>
      </c>
      <c r="Z262" s="38" t="str">
        <f>IF($C262="","",COUNTIF($C262:$C$272,$C262))</f>
        <v/>
      </c>
    </row>
    <row r="263" spans="1:26" x14ac:dyDescent="0.45">
      <c r="A263" s="32" t="str">
        <f t="shared" si="32"/>
        <v/>
      </c>
      <c r="B263" s="33"/>
      <c r="C263" s="34"/>
      <c r="D263" s="35"/>
      <c r="E263" s="35"/>
      <c r="F263" s="36" t="str">
        <f t="shared" si="33"/>
        <v/>
      </c>
      <c r="G263" s="37" t="str">
        <f t="shared" ca="1" si="34"/>
        <v/>
      </c>
      <c r="H263" s="37" t="str">
        <f t="shared" ca="1" si="35"/>
        <v/>
      </c>
      <c r="I263" s="32" t="str">
        <f t="shared" si="36"/>
        <v/>
      </c>
      <c r="S263" t="str">
        <f>IF($C263="","",IF(COUNTIF($C$23:$C263,$C263)=1,COUNTIF($C$23:$C$272,$C263)-ROW()/100000,""))</f>
        <v/>
      </c>
      <c r="W263" s="38" t="e">
        <f t="shared" si="37"/>
        <v>#N/A</v>
      </c>
      <c r="X263" s="38" t="e">
        <f t="shared" ca="1" si="38"/>
        <v>#N/A</v>
      </c>
      <c r="Y263" s="38">
        <f t="shared" si="39"/>
        <v>241</v>
      </c>
      <c r="Z263" s="38" t="str">
        <f>IF($C263="","",COUNTIF($C263:$C$272,$C263))</f>
        <v/>
      </c>
    </row>
    <row r="264" spans="1:26" x14ac:dyDescent="0.45">
      <c r="A264" s="40" t="str">
        <f t="shared" si="32"/>
        <v/>
      </c>
      <c r="B264" s="41"/>
      <c r="C264" s="42"/>
      <c r="D264" s="43"/>
      <c r="E264" s="43"/>
      <c r="F264" s="44" t="str">
        <f t="shared" si="33"/>
        <v/>
      </c>
      <c r="G264" s="45" t="str">
        <f t="shared" ca="1" si="34"/>
        <v/>
      </c>
      <c r="H264" s="45" t="str">
        <f t="shared" ca="1" si="35"/>
        <v/>
      </c>
      <c r="I264" s="40" t="str">
        <f t="shared" si="36"/>
        <v/>
      </c>
      <c r="S264" t="str">
        <f>IF($C264="","",IF(COUNTIF($C$23:$C264,$C264)=1,COUNTIF($C$23:$C$272,$C264)-ROW()/100000,""))</f>
        <v/>
      </c>
      <c r="W264" s="38" t="e">
        <f t="shared" si="37"/>
        <v>#N/A</v>
      </c>
      <c r="X264" s="38" t="e">
        <f t="shared" ca="1" si="38"/>
        <v>#N/A</v>
      </c>
      <c r="Y264" s="38">
        <f t="shared" si="39"/>
        <v>242</v>
      </c>
      <c r="Z264" s="38" t="str">
        <f>IF($C264="","",COUNTIF($C264:$C$272,$C264))</f>
        <v/>
      </c>
    </row>
    <row r="265" spans="1:26" x14ac:dyDescent="0.45">
      <c r="A265" s="32" t="str">
        <f t="shared" si="32"/>
        <v/>
      </c>
      <c r="B265" s="33"/>
      <c r="C265" s="34"/>
      <c r="D265" s="35"/>
      <c r="E265" s="35"/>
      <c r="F265" s="36" t="str">
        <f t="shared" si="33"/>
        <v/>
      </c>
      <c r="G265" s="37" t="str">
        <f t="shared" ca="1" si="34"/>
        <v/>
      </c>
      <c r="H265" s="37" t="str">
        <f t="shared" ca="1" si="35"/>
        <v/>
      </c>
      <c r="I265" s="32" t="str">
        <f t="shared" si="36"/>
        <v/>
      </c>
      <c r="S265" t="str">
        <f>IF($C265="","",IF(COUNTIF($C$23:$C265,$C265)=1,COUNTIF($C$23:$C$272,$C265)-ROW()/100000,""))</f>
        <v/>
      </c>
      <c r="W265" s="38" t="e">
        <f t="shared" si="37"/>
        <v>#N/A</v>
      </c>
      <c r="X265" s="38" t="e">
        <f t="shared" ca="1" si="38"/>
        <v>#N/A</v>
      </c>
      <c r="Y265" s="38">
        <f t="shared" si="39"/>
        <v>243</v>
      </c>
      <c r="Z265" s="38" t="str">
        <f>IF($C265="","",COUNTIF($C265:$C$272,$C265))</f>
        <v/>
      </c>
    </row>
    <row r="266" spans="1:26" x14ac:dyDescent="0.45">
      <c r="A266" s="40" t="str">
        <f t="shared" si="32"/>
        <v/>
      </c>
      <c r="B266" s="41"/>
      <c r="C266" s="42"/>
      <c r="D266" s="43"/>
      <c r="E266" s="43"/>
      <c r="F266" s="44" t="str">
        <f t="shared" si="33"/>
        <v/>
      </c>
      <c r="G266" s="45" t="str">
        <f t="shared" ca="1" si="34"/>
        <v/>
      </c>
      <c r="H266" s="45" t="str">
        <f t="shared" ca="1" si="35"/>
        <v/>
      </c>
      <c r="I266" s="40" t="str">
        <f t="shared" si="36"/>
        <v/>
      </c>
      <c r="S266" t="str">
        <f>IF($C266="","",IF(COUNTIF($C$23:$C266,$C266)=1,COUNTIF($C$23:$C$272,$C266)-ROW()/100000,""))</f>
        <v/>
      </c>
      <c r="W266" s="38" t="e">
        <f t="shared" si="37"/>
        <v>#N/A</v>
      </c>
      <c r="X266" s="38" t="e">
        <f t="shared" ca="1" si="38"/>
        <v>#N/A</v>
      </c>
      <c r="Y266" s="38">
        <f t="shared" si="39"/>
        <v>244</v>
      </c>
      <c r="Z266" s="38" t="str">
        <f>IF($C266="","",COUNTIF($C266:$C$272,$C266))</f>
        <v/>
      </c>
    </row>
    <row r="267" spans="1:26" x14ac:dyDescent="0.45">
      <c r="A267" s="32" t="str">
        <f t="shared" si="32"/>
        <v/>
      </c>
      <c r="B267" s="33"/>
      <c r="C267" s="34"/>
      <c r="D267" s="35"/>
      <c r="E267" s="35"/>
      <c r="F267" s="36" t="str">
        <f t="shared" si="33"/>
        <v/>
      </c>
      <c r="G267" s="37" t="str">
        <f t="shared" ca="1" si="34"/>
        <v/>
      </c>
      <c r="H267" s="37" t="str">
        <f t="shared" ca="1" si="35"/>
        <v/>
      </c>
      <c r="I267" s="32" t="str">
        <f t="shared" si="36"/>
        <v/>
      </c>
      <c r="S267" t="str">
        <f>IF($C267="","",IF(COUNTIF($C$23:$C267,$C267)=1,COUNTIF($C$23:$C$272,$C267)-ROW()/100000,""))</f>
        <v/>
      </c>
      <c r="W267" s="38" t="e">
        <f t="shared" si="37"/>
        <v>#N/A</v>
      </c>
      <c r="X267" s="38" t="e">
        <f t="shared" ca="1" si="38"/>
        <v>#N/A</v>
      </c>
      <c r="Y267" s="38">
        <f t="shared" si="39"/>
        <v>245</v>
      </c>
      <c r="Z267" s="38" t="str">
        <f>IF($C267="","",COUNTIF($C267:$C$272,$C267))</f>
        <v/>
      </c>
    </row>
    <row r="268" spans="1:26" x14ac:dyDescent="0.45">
      <c r="A268" s="40" t="str">
        <f t="shared" si="32"/>
        <v/>
      </c>
      <c r="B268" s="41"/>
      <c r="C268" s="42"/>
      <c r="D268" s="43"/>
      <c r="E268" s="43"/>
      <c r="F268" s="44" t="str">
        <f t="shared" si="33"/>
        <v/>
      </c>
      <c r="G268" s="45" t="str">
        <f t="shared" ca="1" si="34"/>
        <v/>
      </c>
      <c r="H268" s="45" t="str">
        <f t="shared" ca="1" si="35"/>
        <v/>
      </c>
      <c r="I268" s="40" t="str">
        <f t="shared" si="36"/>
        <v/>
      </c>
      <c r="S268" t="str">
        <f>IF($C268="","",IF(COUNTIF($C$23:$C268,$C268)=1,COUNTIF($C$23:$C$272,$C268)-ROW()/100000,""))</f>
        <v/>
      </c>
      <c r="W268" s="38" t="e">
        <f t="shared" si="37"/>
        <v>#N/A</v>
      </c>
      <c r="X268" s="38" t="e">
        <f t="shared" ca="1" si="38"/>
        <v>#N/A</v>
      </c>
      <c r="Y268" s="38">
        <f t="shared" si="39"/>
        <v>246</v>
      </c>
      <c r="Z268" s="38" t="str">
        <f>IF($C268="","",COUNTIF($C268:$C$272,$C268))</f>
        <v/>
      </c>
    </row>
    <row r="269" spans="1:26" x14ac:dyDescent="0.45">
      <c r="A269" s="32" t="str">
        <f t="shared" si="32"/>
        <v/>
      </c>
      <c r="B269" s="33"/>
      <c r="C269" s="34"/>
      <c r="D269" s="35"/>
      <c r="E269" s="35"/>
      <c r="F269" s="36" t="str">
        <f t="shared" si="33"/>
        <v/>
      </c>
      <c r="G269" s="37" t="str">
        <f t="shared" ca="1" si="34"/>
        <v/>
      </c>
      <c r="H269" s="37" t="str">
        <f t="shared" ca="1" si="35"/>
        <v/>
      </c>
      <c r="I269" s="32" t="str">
        <f t="shared" si="36"/>
        <v/>
      </c>
      <c r="S269" t="str">
        <f>IF($C269="","",IF(COUNTIF($C$23:$C269,$C269)=1,COUNTIF($C$23:$C$272,$C269)-ROW()/100000,""))</f>
        <v/>
      </c>
      <c r="W269" s="38" t="e">
        <f t="shared" si="37"/>
        <v>#N/A</v>
      </c>
      <c r="X269" s="38" t="e">
        <f t="shared" ca="1" si="38"/>
        <v>#N/A</v>
      </c>
      <c r="Y269" s="38">
        <f t="shared" si="39"/>
        <v>247</v>
      </c>
      <c r="Z269" s="38" t="str">
        <f>IF($C269="","",COUNTIF($C269:$C$272,$C269))</f>
        <v/>
      </c>
    </row>
    <row r="270" spans="1:26" x14ac:dyDescent="0.45">
      <c r="A270" s="40" t="str">
        <f t="shared" si="32"/>
        <v/>
      </c>
      <c r="B270" s="41"/>
      <c r="C270" s="42"/>
      <c r="D270" s="43"/>
      <c r="E270" s="43"/>
      <c r="F270" s="44" t="str">
        <f t="shared" si="33"/>
        <v/>
      </c>
      <c r="G270" s="45" t="str">
        <f t="shared" ca="1" si="34"/>
        <v/>
      </c>
      <c r="H270" s="45" t="str">
        <f t="shared" ca="1" si="35"/>
        <v/>
      </c>
      <c r="I270" s="40" t="str">
        <f t="shared" si="36"/>
        <v/>
      </c>
      <c r="S270" t="str">
        <f>IF($C270="","",IF(COUNTIF($C$23:$C270,$C270)=1,COUNTIF($C$23:$C$272,$C270)-ROW()/100000,""))</f>
        <v/>
      </c>
      <c r="W270" s="38" t="e">
        <f t="shared" si="37"/>
        <v>#N/A</v>
      </c>
      <c r="X270" s="38" t="e">
        <f t="shared" ca="1" si="38"/>
        <v>#N/A</v>
      </c>
      <c r="Y270" s="38">
        <f t="shared" si="39"/>
        <v>248</v>
      </c>
      <c r="Z270" s="38" t="str">
        <f>IF($C270="","",COUNTIF($C270:$C$272,$C270))</f>
        <v/>
      </c>
    </row>
    <row r="271" spans="1:26" x14ac:dyDescent="0.45">
      <c r="A271" s="32" t="str">
        <f t="shared" si="32"/>
        <v/>
      </c>
      <c r="B271" s="33"/>
      <c r="C271" s="34"/>
      <c r="D271" s="35"/>
      <c r="E271" s="35"/>
      <c r="F271" s="36" t="str">
        <f t="shared" si="33"/>
        <v/>
      </c>
      <c r="G271" s="37" t="str">
        <f t="shared" ca="1" si="34"/>
        <v/>
      </c>
      <c r="H271" s="37" t="str">
        <f t="shared" ca="1" si="35"/>
        <v/>
      </c>
      <c r="I271" s="32" t="str">
        <f t="shared" si="36"/>
        <v/>
      </c>
      <c r="S271" t="str">
        <f>IF($C271="","",IF(COUNTIF($C$23:$C271,$C271)=1,COUNTIF($C$23:$C$272,$C271)-ROW()/100000,""))</f>
        <v/>
      </c>
      <c r="W271" s="38" t="e">
        <f t="shared" si="37"/>
        <v>#N/A</v>
      </c>
      <c r="X271" s="38" t="e">
        <f t="shared" ca="1" si="38"/>
        <v>#N/A</v>
      </c>
      <c r="Y271" s="38">
        <f t="shared" si="39"/>
        <v>249</v>
      </c>
      <c r="Z271" s="38" t="str">
        <f>IF($C271="","",COUNTIF($C271:$C$272,$C271))</f>
        <v/>
      </c>
    </row>
    <row r="272" spans="1:26" x14ac:dyDescent="0.45">
      <c r="A272" s="40" t="str">
        <f t="shared" si="32"/>
        <v/>
      </c>
      <c r="B272" s="41"/>
      <c r="C272" s="42"/>
      <c r="D272" s="43"/>
      <c r="E272" s="43"/>
      <c r="F272" s="44" t="str">
        <f t="shared" si="33"/>
        <v/>
      </c>
      <c r="G272" s="45" t="str">
        <f t="shared" ca="1" si="34"/>
        <v/>
      </c>
      <c r="H272" s="45" t="str">
        <f t="shared" ca="1" si="35"/>
        <v/>
      </c>
      <c r="I272" s="40" t="str">
        <f t="shared" si="36"/>
        <v/>
      </c>
      <c r="S272" t="str">
        <f>IF($C272="","",IF(COUNTIF($C$23:$C272,$C272)=1,COUNTIF($C$23:$C$272,$C272)-ROW()/100000,""))</f>
        <v/>
      </c>
      <c r="W272" s="38" t="e">
        <f t="shared" si="37"/>
        <v>#N/A</v>
      </c>
      <c r="X272" s="38" t="e">
        <f t="shared" ca="1" si="38"/>
        <v>#N/A</v>
      </c>
      <c r="Y272" s="38">
        <f t="shared" si="39"/>
        <v>250</v>
      </c>
      <c r="Z272" s="38" t="str">
        <f>IF($C272="","",COUNTIF($C272:$C$272,$C272))</f>
        <v/>
      </c>
    </row>
  </sheetData>
  <mergeCells count="38">
    <mergeCell ref="A20:I20"/>
    <mergeCell ref="A18:B18"/>
    <mergeCell ref="D18:E18"/>
    <mergeCell ref="F18:G18"/>
    <mergeCell ref="A19:B19"/>
    <mergeCell ref="D19:E19"/>
    <mergeCell ref="F19:G19"/>
    <mergeCell ref="A16:B16"/>
    <mergeCell ref="D16:E16"/>
    <mergeCell ref="F16:G16"/>
    <mergeCell ref="A17:B17"/>
    <mergeCell ref="D17:E17"/>
    <mergeCell ref="F17:G17"/>
    <mergeCell ref="A14:B14"/>
    <mergeCell ref="D14:E14"/>
    <mergeCell ref="F14:G14"/>
    <mergeCell ref="A15:B15"/>
    <mergeCell ref="D15:E15"/>
    <mergeCell ref="F15:G15"/>
    <mergeCell ref="A9:B9"/>
    <mergeCell ref="D9:I9"/>
    <mergeCell ref="A10:I10"/>
    <mergeCell ref="A12:I12"/>
    <mergeCell ref="A13:B13"/>
    <mergeCell ref="D13:E13"/>
    <mergeCell ref="F13:G13"/>
    <mergeCell ref="A6:B6"/>
    <mergeCell ref="D6:I6"/>
    <mergeCell ref="A7:B7"/>
    <mergeCell ref="D7:I7"/>
    <mergeCell ref="A8:B8"/>
    <mergeCell ref="D8:I8"/>
    <mergeCell ref="B1:F1"/>
    <mergeCell ref="G1:I1"/>
    <mergeCell ref="A2:I2"/>
    <mergeCell ref="A4:I4"/>
    <mergeCell ref="A5:B5"/>
    <mergeCell ref="D5:I5"/>
  </mergeCells>
  <conditionalFormatting sqref="G23:G272">
    <cfRule type="expression" dxfId="4" priority="4">
      <formula>AND($G23&lt;&gt;"",$G23&lt;0)</formula>
    </cfRule>
    <cfRule type="expression" dxfId="3" priority="5">
      <formula>AND($G23&lt;&gt;"",$G23=0)</formula>
    </cfRule>
    <cfRule type="expression" dxfId="2" priority="6">
      <formula>AND($G23&lt;&gt;"",$G23&gt;0)</formula>
    </cfRule>
  </conditionalFormatting>
  <conditionalFormatting sqref="I23:I272">
    <cfRule type="expression" dxfId="1" priority="2">
      <formula>AND($A23&lt;&gt;"",ROW()-22&gt;$S$11-10,ROW()-22&lt;=$S$11)</formula>
    </cfRule>
    <cfRule type="expression" dxfId="0" priority="3">
      <formula>AND($A23&lt;&gt;"",ROW()-22&gt;$S$11-20,ROW()-22&lt;=$S$11-10)</formula>
    </cfRule>
  </conditionalFormatting>
  <dataValidations count="2">
    <dataValidation type="whole" allowBlank="1" showInputMessage="1" showErrorMessage="1" errorTitle="That does not look like a par" error="Par is normally 70 to 72 for eighteen holes. Numbers only." promptTitle="Par" prompt="The par of the course you played. It is printed on the scorecard." sqref="D23:D272" xr:uid="{00000000-0002-0000-0000-000000000000}">
      <formula1>55</formula1>
      <formula2>80</formula2>
    </dataValidation>
    <dataValidation type="whole" allowBlank="1" showInputMessage="1" showErrorMessage="1" errorTitle="Numbers only" error="Type just the number of shots, e.g. 94. Do not add words or a plus sign." promptTitle="Your score" prompt="Total shots for the round. Just the number." sqref="E23:E272" xr:uid="{00000000-0002-0000-0000-000001000000}">
      <formula1>25</formula1>
      <formula2>250</formula2>
    </dataValidation>
  </dataValidations>
  <hyperlinks>
    <hyperlink ref="L69" r:id="rId1" xr:uid="{00000000-0004-0000-0000-000000000000}"/>
  </hyperlinks>
  <pageMargins left="0.75" right="0.75" top="1" bottom="1" header="0.511811023622047" footer="0.511811023622047"/>
  <pageSetup fitToHeight="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59"/>
  <sheetViews>
    <sheetView showGridLines="0" zoomScaleNormal="100" workbookViewId="0"/>
  </sheetViews>
  <sheetFormatPr defaultColWidth="8.6640625" defaultRowHeight="14.25" x14ac:dyDescent="0.45"/>
  <cols>
    <col min="1" max="1" width="3" customWidth="1"/>
    <col min="2" max="2" width="34" customWidth="1"/>
    <col min="3" max="3" width="66" customWidth="1"/>
  </cols>
  <sheetData>
    <row r="2" spans="2:3" ht="27.75" customHeight="1" x14ac:dyDescent="0.5">
      <c r="B2" s="55" t="s">
        <v>56</v>
      </c>
      <c r="C2" s="55"/>
    </row>
    <row r="3" spans="2:3" ht="7.5" customHeight="1" x14ac:dyDescent="0.45">
      <c r="B3" s="56"/>
      <c r="C3" s="56"/>
    </row>
    <row r="4" spans="2:3" ht="21.75" customHeight="1" x14ac:dyDescent="0.45">
      <c r="B4" s="57" t="s">
        <v>57</v>
      </c>
      <c r="C4" s="57"/>
    </row>
    <row r="5" spans="2:3" ht="39" customHeight="1" x14ac:dyDescent="0.45">
      <c r="B5" s="56" t="s">
        <v>58</v>
      </c>
      <c r="C5" s="56"/>
    </row>
    <row r="6" spans="2:3" ht="7.5" customHeight="1" x14ac:dyDescent="0.45">
      <c r="B6" s="56"/>
      <c r="C6" s="56"/>
    </row>
    <row r="7" spans="2:3" ht="21.75" customHeight="1" x14ac:dyDescent="0.45">
      <c r="B7" s="57" t="s">
        <v>59</v>
      </c>
      <c r="C7" s="57"/>
    </row>
    <row r="8" spans="2:3" ht="51.75" customHeight="1" x14ac:dyDescent="0.45">
      <c r="B8" s="56" t="s">
        <v>60</v>
      </c>
      <c r="C8" s="56"/>
    </row>
    <row r="9" spans="2:3" ht="25.5" customHeight="1" x14ac:dyDescent="0.45">
      <c r="B9" s="56" t="s">
        <v>61</v>
      </c>
      <c r="C9" s="56"/>
    </row>
    <row r="10" spans="2:3" ht="7.5" customHeight="1" x14ac:dyDescent="0.45">
      <c r="B10" s="56"/>
      <c r="C10" s="56"/>
    </row>
    <row r="11" spans="2:3" ht="21.75" customHeight="1" x14ac:dyDescent="0.45">
      <c r="B11" s="57" t="s">
        <v>62</v>
      </c>
      <c r="C11" s="57"/>
    </row>
    <row r="12" spans="2:3" ht="39" customHeight="1" x14ac:dyDescent="0.45">
      <c r="B12" s="56" t="s">
        <v>63</v>
      </c>
      <c r="C12" s="56"/>
    </row>
    <row r="13" spans="2:3" ht="39" customHeight="1" x14ac:dyDescent="0.45">
      <c r="B13" s="56" t="s">
        <v>64</v>
      </c>
      <c r="C13" s="56"/>
    </row>
    <row r="14" spans="2:3" ht="7.5" customHeight="1" x14ac:dyDescent="0.45">
      <c r="B14" s="56"/>
      <c r="C14" s="56"/>
    </row>
    <row r="15" spans="2:3" ht="21.75" customHeight="1" x14ac:dyDescent="0.45">
      <c r="B15" s="57" t="s">
        <v>65</v>
      </c>
      <c r="C15" s="57"/>
    </row>
    <row r="16" spans="2:3" ht="39" customHeight="1" x14ac:dyDescent="0.45">
      <c r="B16" s="56" t="s">
        <v>66</v>
      </c>
      <c r="C16" s="56"/>
    </row>
    <row r="17" spans="2:3" ht="25.5" customHeight="1" x14ac:dyDescent="0.45">
      <c r="B17" s="56" t="s">
        <v>67</v>
      </c>
      <c r="C17" s="56"/>
    </row>
    <row r="18" spans="2:3" x14ac:dyDescent="0.45">
      <c r="B18" s="53" t="s">
        <v>68</v>
      </c>
      <c r="C18" s="53" t="s">
        <v>69</v>
      </c>
    </row>
    <row r="19" spans="2:3" x14ac:dyDescent="0.45">
      <c r="B19" s="25" t="s">
        <v>70</v>
      </c>
      <c r="C19" s="25" t="s">
        <v>71</v>
      </c>
    </row>
    <row r="20" spans="2:3" x14ac:dyDescent="0.45">
      <c r="B20" s="25" t="s">
        <v>72</v>
      </c>
      <c r="C20" s="25" t="s">
        <v>73</v>
      </c>
    </row>
    <row r="21" spans="2:3" x14ac:dyDescent="0.45">
      <c r="B21" s="25" t="s">
        <v>74</v>
      </c>
      <c r="C21" s="25" t="s">
        <v>75</v>
      </c>
    </row>
    <row r="22" spans="2:3" x14ac:dyDescent="0.45">
      <c r="B22" s="25" t="s">
        <v>76</v>
      </c>
      <c r="C22" s="25" t="s">
        <v>77</v>
      </c>
    </row>
    <row r="23" spans="2:3" ht="7.5" customHeight="1" x14ac:dyDescent="0.45">
      <c r="B23" s="56"/>
      <c r="C23" s="56"/>
    </row>
    <row r="24" spans="2:3" ht="39" customHeight="1" x14ac:dyDescent="0.45">
      <c r="B24" s="56" t="s">
        <v>78</v>
      </c>
      <c r="C24" s="56"/>
    </row>
    <row r="25" spans="2:3" ht="7.5" customHeight="1" x14ac:dyDescent="0.45">
      <c r="B25" s="56"/>
      <c r="C25" s="56"/>
    </row>
    <row r="26" spans="2:3" ht="21.75" customHeight="1" x14ac:dyDescent="0.45">
      <c r="B26" s="57" t="s">
        <v>79</v>
      </c>
      <c r="C26" s="57"/>
    </row>
    <row r="27" spans="2:3" ht="39" customHeight="1" x14ac:dyDescent="0.45">
      <c r="B27" s="56" t="s">
        <v>80</v>
      </c>
      <c r="C27" s="56"/>
    </row>
    <row r="28" spans="2:3" ht="7.5" customHeight="1" x14ac:dyDescent="0.45">
      <c r="B28" s="56"/>
      <c r="C28" s="56"/>
    </row>
    <row r="29" spans="2:3" ht="27.75" customHeight="1" x14ac:dyDescent="0.5">
      <c r="B29" s="55" t="s">
        <v>81</v>
      </c>
      <c r="C29" s="55"/>
    </row>
    <row r="30" spans="2:3" ht="39" customHeight="1" x14ac:dyDescent="0.45">
      <c r="B30" s="56" t="s">
        <v>82</v>
      </c>
      <c r="C30" s="56"/>
    </row>
    <row r="31" spans="2:3" ht="7.5" customHeight="1" x14ac:dyDescent="0.45">
      <c r="B31" s="56"/>
      <c r="C31" s="56"/>
    </row>
    <row r="32" spans="2:3" ht="21.75" customHeight="1" x14ac:dyDescent="0.45">
      <c r="B32" s="57" t="s">
        <v>83</v>
      </c>
      <c r="C32" s="57"/>
    </row>
    <row r="33" spans="2:3" ht="25.5" customHeight="1" x14ac:dyDescent="0.45">
      <c r="B33" s="56" t="s">
        <v>84</v>
      </c>
      <c r="C33" s="56"/>
    </row>
    <row r="34" spans="2:3" ht="39" customHeight="1" x14ac:dyDescent="0.45">
      <c r="B34" s="56" t="s">
        <v>85</v>
      </c>
      <c r="C34" s="56"/>
    </row>
    <row r="35" spans="2:3" ht="39" customHeight="1" x14ac:dyDescent="0.45">
      <c r="B35" s="56" t="s">
        <v>86</v>
      </c>
      <c r="C35" s="56"/>
    </row>
    <row r="36" spans="2:3" ht="39" customHeight="1" x14ac:dyDescent="0.45">
      <c r="B36" s="56" t="s">
        <v>87</v>
      </c>
      <c r="C36" s="56"/>
    </row>
    <row r="37" spans="2:3" ht="7.5" customHeight="1" x14ac:dyDescent="0.45">
      <c r="B37" s="56"/>
      <c r="C37" s="56"/>
    </row>
    <row r="38" spans="2:3" ht="21.75" customHeight="1" x14ac:dyDescent="0.45">
      <c r="B38" s="57" t="s">
        <v>88</v>
      </c>
      <c r="C38" s="57"/>
    </row>
    <row r="39" spans="2:3" x14ac:dyDescent="0.45">
      <c r="B39" s="53" t="s">
        <v>89</v>
      </c>
      <c r="C39" s="53" t="s">
        <v>90</v>
      </c>
    </row>
    <row r="40" spans="2:3" x14ac:dyDescent="0.45">
      <c r="B40" s="25" t="s">
        <v>91</v>
      </c>
      <c r="C40" s="25" t="s">
        <v>92</v>
      </c>
    </row>
    <row r="41" spans="2:3" x14ac:dyDescent="0.45">
      <c r="B41" s="25" t="s">
        <v>93</v>
      </c>
      <c r="C41" s="25" t="s">
        <v>94</v>
      </c>
    </row>
    <row r="42" spans="2:3" x14ac:dyDescent="0.45">
      <c r="B42" s="25" t="s">
        <v>95</v>
      </c>
      <c r="C42" s="25" t="s">
        <v>96</v>
      </c>
    </row>
    <row r="43" spans="2:3" x14ac:dyDescent="0.45">
      <c r="B43" s="25" t="s">
        <v>97</v>
      </c>
      <c r="C43" s="25" t="s">
        <v>98</v>
      </c>
    </row>
    <row r="44" spans="2:3" x14ac:dyDescent="0.45">
      <c r="B44" s="25" t="s">
        <v>99</v>
      </c>
      <c r="C44" s="25" t="s">
        <v>100</v>
      </c>
    </row>
    <row r="45" spans="2:3" x14ac:dyDescent="0.45">
      <c r="B45" s="25" t="s">
        <v>101</v>
      </c>
      <c r="C45" s="25" t="s">
        <v>102</v>
      </c>
    </row>
    <row r="46" spans="2:3" x14ac:dyDescent="0.45">
      <c r="B46" s="25" t="s">
        <v>103</v>
      </c>
      <c r="C46" s="25" t="s">
        <v>104</v>
      </c>
    </row>
    <row r="47" spans="2:3" x14ac:dyDescent="0.45">
      <c r="B47" s="25" t="s">
        <v>105</v>
      </c>
      <c r="C47" s="25" t="s">
        <v>106</v>
      </c>
    </row>
    <row r="48" spans="2:3" x14ac:dyDescent="0.45">
      <c r="B48" s="25" t="s">
        <v>107</v>
      </c>
      <c r="C48" s="25" t="s">
        <v>108</v>
      </c>
    </row>
    <row r="49" spans="2:3" x14ac:dyDescent="0.45">
      <c r="B49" s="25" t="s">
        <v>109</v>
      </c>
      <c r="C49" s="25" t="s">
        <v>110</v>
      </c>
    </row>
    <row r="50" spans="2:3" x14ac:dyDescent="0.45">
      <c r="B50" s="25" t="s">
        <v>111</v>
      </c>
      <c r="C50" s="25" t="s">
        <v>112</v>
      </c>
    </row>
    <row r="51" spans="2:3" ht="7.5" customHeight="1" x14ac:dyDescent="0.45">
      <c r="B51" s="56"/>
      <c r="C51" s="56"/>
    </row>
    <row r="52" spans="2:3" ht="15" customHeight="1" x14ac:dyDescent="0.45">
      <c r="B52" s="56" t="s">
        <v>113</v>
      </c>
      <c r="C52" s="56"/>
    </row>
    <row r="53" spans="2:3" ht="7.5" customHeight="1" x14ac:dyDescent="0.45">
      <c r="B53" s="56"/>
      <c r="C53" s="56"/>
    </row>
    <row r="54" spans="2:3" ht="27.75" customHeight="1" x14ac:dyDescent="0.5">
      <c r="B54" s="55" t="s">
        <v>114</v>
      </c>
      <c r="C54" s="55"/>
    </row>
    <row r="55" spans="2:3" ht="39" customHeight="1" x14ac:dyDescent="0.45">
      <c r="B55" s="56" t="s">
        <v>115</v>
      </c>
      <c r="C55" s="56"/>
    </row>
    <row r="56" spans="2:3" ht="25.5" customHeight="1" x14ac:dyDescent="0.45">
      <c r="B56" s="56" t="s">
        <v>116</v>
      </c>
      <c r="C56" s="56"/>
    </row>
    <row r="57" spans="2:3" ht="7.5" customHeight="1" x14ac:dyDescent="0.45">
      <c r="B57" s="56"/>
      <c r="C57" s="56"/>
    </row>
    <row r="58" spans="2:3" ht="21.75" customHeight="1" x14ac:dyDescent="0.45">
      <c r="B58" s="57" t="s">
        <v>117</v>
      </c>
      <c r="C58" s="57"/>
    </row>
    <row r="59" spans="2:3" ht="51.75" customHeight="1" x14ac:dyDescent="0.45">
      <c r="B59" s="56" t="s">
        <v>118</v>
      </c>
      <c r="C59" s="56"/>
    </row>
  </sheetData>
  <mergeCells count="41">
    <mergeCell ref="B59:C59"/>
    <mergeCell ref="B54:C54"/>
    <mergeCell ref="B55:C55"/>
    <mergeCell ref="B56:C56"/>
    <mergeCell ref="B57:C57"/>
    <mergeCell ref="B58:C58"/>
    <mergeCell ref="B37:C37"/>
    <mergeCell ref="B38:C38"/>
    <mergeCell ref="B51:C51"/>
    <mergeCell ref="B52:C52"/>
    <mergeCell ref="B53:C53"/>
    <mergeCell ref="B32:C32"/>
    <mergeCell ref="B33:C33"/>
    <mergeCell ref="B34:C34"/>
    <mergeCell ref="B35:C35"/>
    <mergeCell ref="B36:C36"/>
    <mergeCell ref="B27:C27"/>
    <mergeCell ref="B28:C28"/>
    <mergeCell ref="B29:C29"/>
    <mergeCell ref="B30:C30"/>
    <mergeCell ref="B31:C31"/>
    <mergeCell ref="B17:C17"/>
    <mergeCell ref="B23:C23"/>
    <mergeCell ref="B24:C24"/>
    <mergeCell ref="B25:C25"/>
    <mergeCell ref="B26:C26"/>
    <mergeCell ref="B12:C12"/>
    <mergeCell ref="B13:C13"/>
    <mergeCell ref="B14:C14"/>
    <mergeCell ref="B15:C15"/>
    <mergeCell ref="B16:C16"/>
    <mergeCell ref="B7:C7"/>
    <mergeCell ref="B8:C8"/>
    <mergeCell ref="B9:C9"/>
    <mergeCell ref="B10:C10"/>
    <mergeCell ref="B11:C11"/>
    <mergeCell ref="B2:C2"/>
    <mergeCell ref="B3:C3"/>
    <mergeCell ref="B4:C4"/>
    <mergeCell ref="B5:C5"/>
    <mergeCell ref="B6:C6"/>
  </mergeCells>
  <pageMargins left="0.75" right="0.75" top="1" bottom="1"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My Rounds</vt:lpstr>
      <vt:lpstr>How this works</vt:lpstr>
      <vt:lpstr>'How this works'!Print_Area</vt:lpstr>
      <vt:lpstr>'My Rounds'!Print_Area</vt:lpstr>
      <vt:lpstr>'My Rounds'!Print_Titles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Golf Score Tracker</dc:title>
  <dc:subject/>
  <dc:creator>At Home Computer (athomecomputer.co.uk)</dc:creator>
  <cp:keywords>golf score tracker handicap athomecomputer.co.uk</cp:keywords>
  <dc:description>Track your golf scores and see whether you are actually improving. Free from athomecomputer.co.uk</dc:description>
  <cp:lastModifiedBy>jeff porter</cp:lastModifiedBy>
  <cp:revision>1</cp:revision>
  <dcterms:created xsi:type="dcterms:W3CDTF">2026-09-06T13:51:14Z</dcterms:created>
  <dcterms:modified xsi:type="dcterms:W3CDTF">2026-09-06T13:57:14Z</dcterms:modified>
  <cp:category>Golf</cp:category>
  <dc:language>en-US</dc:language>
</cp:coreProperties>
</file>